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360" windowWidth="20490" windowHeight="729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C213" i="15" l="1"/>
  <c r="C295" i="15" l="1"/>
  <c r="C296" i="15" s="1"/>
  <c r="C293" i="15"/>
  <c r="C292" i="15"/>
  <c r="C291" i="15"/>
  <c r="C290" i="15"/>
  <c r="C285" i="15"/>
  <c r="C286" i="15" s="1"/>
  <c r="C283" i="15"/>
  <c r="C282" i="15"/>
  <c r="C281" i="15"/>
  <c r="C280" i="15"/>
  <c r="C279" i="15"/>
  <c r="C278" i="15"/>
  <c r="C277" i="15"/>
  <c r="C272" i="15"/>
  <c r="C273" i="15" s="1"/>
  <c r="C270" i="15"/>
  <c r="C269" i="15"/>
  <c r="C268" i="15"/>
  <c r="C267" i="15"/>
  <c r="C266" i="15"/>
  <c r="C265" i="15"/>
  <c r="C264" i="15"/>
  <c r="C257" i="15"/>
  <c r="C256" i="15"/>
  <c r="C255" i="15"/>
  <c r="C254" i="15"/>
  <c r="C253" i="15"/>
  <c r="C252" i="15"/>
  <c r="C251" i="15"/>
  <c r="C232" i="15"/>
  <c r="C239" i="15"/>
  <c r="C240" i="15"/>
  <c r="C241" i="15"/>
  <c r="C242" i="15"/>
  <c r="C243" i="15"/>
  <c r="C244" i="15"/>
  <c r="C226" i="15" l="1"/>
  <c r="F26" i="15" l="1"/>
  <c r="F27" i="15"/>
  <c r="F29" i="15" s="1"/>
  <c r="F6" i="15"/>
  <c r="F38" i="15" l="1"/>
  <c r="F41" i="15" s="1"/>
  <c r="F19" i="15"/>
  <c r="F37" i="15"/>
  <c r="C7" i="15"/>
  <c r="F18" i="15" l="1"/>
  <c r="F63" i="15"/>
  <c r="F62" i="15"/>
  <c r="C171" i="15"/>
  <c r="F73" i="15" l="1"/>
  <c r="F74" i="15"/>
  <c r="C216" i="15"/>
  <c r="C217" i="15"/>
  <c r="C218" i="15"/>
  <c r="C219" i="15"/>
  <c r="C220" i="15"/>
  <c r="C221" i="15"/>
  <c r="C215" i="15"/>
  <c r="C205" i="15"/>
  <c r="C206" i="15"/>
  <c r="C207" i="15"/>
  <c r="C208" i="15"/>
  <c r="C209" i="15"/>
  <c r="C210" i="15"/>
  <c r="C204" i="15"/>
  <c r="C195" i="15"/>
  <c r="C196" i="15"/>
  <c r="C197" i="15"/>
  <c r="C198" i="15"/>
  <c r="C199" i="15"/>
  <c r="C194" i="15"/>
  <c r="F85" i="15" l="1"/>
  <c r="F84" i="15"/>
  <c r="L6" i="15"/>
  <c r="M6" i="15"/>
  <c r="N6" i="15"/>
  <c r="O6" i="15"/>
  <c r="P6" i="15"/>
  <c r="Q6" i="15"/>
  <c r="R6" i="15"/>
  <c r="S6" i="15"/>
  <c r="T6" i="15"/>
  <c r="E6" i="15"/>
  <c r="G6" i="15"/>
  <c r="H6" i="15"/>
  <c r="I6" i="15"/>
  <c r="J6" i="15"/>
  <c r="K6" i="15"/>
  <c r="D6" i="15"/>
  <c r="G26" i="15"/>
  <c r="G27" i="15"/>
  <c r="G29" i="15" s="1"/>
  <c r="F95" i="15" l="1"/>
  <c r="F96" i="15"/>
  <c r="F103" i="15" s="1"/>
  <c r="G37" i="15"/>
  <c r="G19" i="15"/>
  <c r="G38" i="15"/>
  <c r="G41" i="15" s="1"/>
  <c r="F124" i="15" l="1"/>
  <c r="F125" i="15"/>
  <c r="F135" i="15" s="1"/>
  <c r="F102" i="15"/>
  <c r="F53" i="15" s="1"/>
  <c r="F54" i="15"/>
  <c r="G18" i="15"/>
  <c r="G62" i="15"/>
  <c r="G63" i="15"/>
  <c r="F136" i="15" l="1"/>
  <c r="F147" i="15" s="1"/>
  <c r="F52" i="15"/>
  <c r="G73" i="15"/>
  <c r="G74" i="15"/>
  <c r="C193" i="15"/>
  <c r="C184" i="15"/>
  <c r="C185" i="15"/>
  <c r="C186" i="15"/>
  <c r="C187" i="15"/>
  <c r="C188" i="15"/>
  <c r="C183" i="15"/>
  <c r="C182" i="15"/>
  <c r="C177" i="15"/>
  <c r="C176" i="15"/>
  <c r="F146" i="15" l="1"/>
  <c r="F157" i="15" s="1"/>
  <c r="G84" i="15"/>
  <c r="G85" i="15"/>
  <c r="F158" i="15" l="1"/>
  <c r="F167" i="15" s="1"/>
  <c r="G95" i="15"/>
  <c r="G96" i="15"/>
  <c r="G103" i="15" s="1"/>
  <c r="C155" i="15"/>
  <c r="C145" i="15"/>
  <c r="C144" i="15"/>
  <c r="C143" i="15"/>
  <c r="C142" i="15"/>
  <c r="C134" i="15"/>
  <c r="C133" i="15"/>
  <c r="C132" i="15"/>
  <c r="C131" i="15"/>
  <c r="C141" i="15"/>
  <c r="F178" i="15" l="1"/>
  <c r="F179" i="15"/>
  <c r="F166" i="15"/>
  <c r="F117" i="15" s="1"/>
  <c r="F119" i="15"/>
  <c r="G54" i="15"/>
  <c r="G125" i="15"/>
  <c r="G124" i="15"/>
  <c r="G102" i="15"/>
  <c r="G53" i="15" s="1"/>
  <c r="C128" i="15"/>
  <c r="C99" i="15"/>
  <c r="F190" i="15" l="1"/>
  <c r="G52" i="15"/>
  <c r="F189" i="15"/>
  <c r="F118" i="15"/>
  <c r="G136" i="15"/>
  <c r="G135" i="15"/>
  <c r="C120" i="15"/>
  <c r="F200" i="15" l="1"/>
  <c r="F201" i="15"/>
  <c r="F203" i="15" s="1"/>
  <c r="G146" i="15"/>
  <c r="G147" i="15"/>
  <c r="E27" i="15"/>
  <c r="E29" i="15" s="1"/>
  <c r="H27" i="15"/>
  <c r="H29" i="15" s="1"/>
  <c r="I27" i="15"/>
  <c r="I29" i="15" s="1"/>
  <c r="J27" i="15"/>
  <c r="J29" i="15" s="1"/>
  <c r="K27" i="15"/>
  <c r="K29" i="15" s="1"/>
  <c r="L27" i="15"/>
  <c r="L29" i="15" s="1"/>
  <c r="M27" i="15"/>
  <c r="M29" i="15" s="1"/>
  <c r="N27" i="15"/>
  <c r="N29" i="15" s="1"/>
  <c r="O27" i="15"/>
  <c r="O29" i="15" s="1"/>
  <c r="P27" i="15"/>
  <c r="P29" i="15" s="1"/>
  <c r="Q27" i="15"/>
  <c r="Q29" i="15" s="1"/>
  <c r="R27" i="15"/>
  <c r="R29" i="15" s="1"/>
  <c r="S27" i="15"/>
  <c r="S29" i="15" s="1"/>
  <c r="T27" i="15"/>
  <c r="T29" i="15" s="1"/>
  <c r="D27" i="15"/>
  <c r="D29" i="15" s="1"/>
  <c r="F211" i="15" l="1"/>
  <c r="F212" i="15"/>
  <c r="F214" i="15" s="1"/>
  <c r="G158" i="15"/>
  <c r="G167" i="15" s="1"/>
  <c r="G157" i="15"/>
  <c r="E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D26" i="15"/>
  <c r="C121" i="15"/>
  <c r="C56" i="15"/>
  <c r="C21" i="15"/>
  <c r="C20" i="15"/>
  <c r="F222" i="15" l="1"/>
  <c r="F223" i="15"/>
  <c r="F228" i="15" s="1"/>
  <c r="F175" i="15"/>
  <c r="F8" i="15" s="1"/>
  <c r="G178" i="15"/>
  <c r="G179" i="15"/>
  <c r="G166" i="15"/>
  <c r="G117" i="15" s="1"/>
  <c r="G119" i="15"/>
  <c r="E19" i="15"/>
  <c r="I19" i="15"/>
  <c r="J19" i="15"/>
  <c r="K19" i="15"/>
  <c r="M19" i="15"/>
  <c r="N19" i="15"/>
  <c r="O19" i="15"/>
  <c r="R19" i="15"/>
  <c r="D19" i="15"/>
  <c r="L19" i="15"/>
  <c r="Q19" i="15"/>
  <c r="S19" i="15"/>
  <c r="T19" i="15"/>
  <c r="F245" i="15" l="1"/>
  <c r="F174" i="15" s="1"/>
  <c r="F227" i="15"/>
  <c r="F246" i="15"/>
  <c r="G118" i="15"/>
  <c r="G190" i="15"/>
  <c r="G189" i="15"/>
  <c r="H19" i="15"/>
  <c r="P19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F173" i="15" l="1"/>
  <c r="F7" i="15" s="1"/>
  <c r="F259" i="15"/>
  <c r="F258" i="15"/>
  <c r="G201" i="15"/>
  <c r="G203" i="15" s="1"/>
  <c r="G200" i="15"/>
  <c r="B77" i="16"/>
  <c r="B42" i="16"/>
  <c r="C165" i="15"/>
  <c r="C164" i="15"/>
  <c r="C163" i="15"/>
  <c r="C162" i="15"/>
  <c r="C161" i="15"/>
  <c r="C156" i="15"/>
  <c r="C154" i="15"/>
  <c r="C153" i="15"/>
  <c r="C152" i="15"/>
  <c r="C151" i="15"/>
  <c r="C150" i="15"/>
  <c r="C140" i="15"/>
  <c r="C139" i="15"/>
  <c r="C130" i="15"/>
  <c r="C129" i="15"/>
  <c r="C123" i="15"/>
  <c r="C122" i="15"/>
  <c r="F271" i="15" l="1"/>
  <c r="F272" i="15"/>
  <c r="G211" i="15"/>
  <c r="G212" i="15"/>
  <c r="G214" i="15" s="1"/>
  <c r="C22" i="15"/>
  <c r="C23" i="15"/>
  <c r="C24" i="15"/>
  <c r="C25" i="15"/>
  <c r="C31" i="15"/>
  <c r="C32" i="15"/>
  <c r="C33" i="15"/>
  <c r="C34" i="15"/>
  <c r="C35" i="15"/>
  <c r="C36" i="15"/>
  <c r="C57" i="15"/>
  <c r="C58" i="15"/>
  <c r="C59" i="15"/>
  <c r="C60" i="15"/>
  <c r="C61" i="15"/>
  <c r="C67" i="15"/>
  <c r="C68" i="15"/>
  <c r="C69" i="15"/>
  <c r="C70" i="15"/>
  <c r="C71" i="15"/>
  <c r="C72" i="15"/>
  <c r="C78" i="15"/>
  <c r="C79" i="15"/>
  <c r="C80" i="15"/>
  <c r="C81" i="15"/>
  <c r="C82" i="15"/>
  <c r="C83" i="15"/>
  <c r="C89" i="15"/>
  <c r="C90" i="15"/>
  <c r="C91" i="15"/>
  <c r="C92" i="15"/>
  <c r="C93" i="15"/>
  <c r="C94" i="15"/>
  <c r="C100" i="15"/>
  <c r="C101" i="15"/>
  <c r="F285" i="15" l="1"/>
  <c r="F237" i="15" s="1"/>
  <c r="F284" i="15"/>
  <c r="G222" i="15"/>
  <c r="G223" i="15"/>
  <c r="G228" i="15" s="1"/>
  <c r="G175" i="15"/>
  <c r="N29" i="1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F294" i="15" l="1"/>
  <c r="F236" i="15" s="1"/>
  <c r="G227" i="15"/>
  <c r="F238" i="15"/>
  <c r="F295" i="15"/>
  <c r="G245" i="15"/>
  <c r="G173" i="15" s="1"/>
  <c r="G246" i="15"/>
  <c r="G8" i="15"/>
  <c r="P11" i="8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F297" i="15" l="1"/>
  <c r="F11" i="15"/>
  <c r="F12" i="15" s="1"/>
  <c r="F10" i="15"/>
  <c r="F9" i="15" s="1"/>
  <c r="F298" i="15"/>
  <c r="G259" i="15"/>
  <c r="G258" i="15"/>
  <c r="G7" i="15"/>
  <c r="G174" i="15"/>
  <c r="O15" i="8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F13" i="15" l="1"/>
  <c r="G271" i="15"/>
  <c r="G272" i="15"/>
  <c r="L937" i="12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G285" i="15" l="1"/>
  <c r="G284" i="15"/>
  <c r="L757" i="12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G295" i="15" l="1"/>
  <c r="G298" i="15" s="1"/>
  <c r="G294" i="15"/>
  <c r="G238" i="15"/>
  <c r="G237" i="15"/>
  <c r="L749" i="12"/>
  <c r="L671" i="12"/>
  <c r="L662" i="12"/>
  <c r="L632" i="12"/>
  <c r="L574" i="12"/>
  <c r="I574" i="12"/>
  <c r="L565" i="12"/>
  <c r="L556" i="12"/>
  <c r="L535" i="12"/>
  <c r="L534" i="12"/>
  <c r="K532" i="12"/>
  <c r="G297" i="15" l="1"/>
  <c r="G236" i="15"/>
  <c r="G10" i="15" s="1"/>
  <c r="L536" i="12"/>
  <c r="L566" i="12"/>
  <c r="L575" i="12"/>
  <c r="G11" i="15" l="1"/>
  <c r="G12" i="15" s="1"/>
  <c r="G13" i="15" s="1"/>
  <c r="L444" i="12"/>
  <c r="L483" i="12"/>
  <c r="I483" i="12"/>
  <c r="L474" i="12"/>
  <c r="L465" i="12"/>
  <c r="L443" i="12"/>
  <c r="K441" i="12"/>
  <c r="G9" i="15" l="1"/>
  <c r="L484" i="12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I37" i="15"/>
  <c r="P37" i="15"/>
  <c r="L37" i="15"/>
  <c r="H37" i="15"/>
  <c r="S37" i="15"/>
  <c r="E37" i="15"/>
  <c r="J37" i="15"/>
  <c r="K37" i="15"/>
  <c r="Q37" i="15"/>
  <c r="O37" i="15"/>
  <c r="R37" i="15"/>
  <c r="T37" i="15"/>
  <c r="M37" i="15"/>
  <c r="M62" i="15" l="1"/>
  <c r="M63" i="15"/>
  <c r="I62" i="15"/>
  <c r="I63" i="15"/>
  <c r="S62" i="15"/>
  <c r="S63" i="15"/>
  <c r="K62" i="15"/>
  <c r="K63" i="15"/>
  <c r="H62" i="15"/>
  <c r="H63" i="15"/>
  <c r="T62" i="15"/>
  <c r="T63" i="15"/>
  <c r="R62" i="15"/>
  <c r="R63" i="15"/>
  <c r="J62" i="15"/>
  <c r="J63" i="15"/>
  <c r="L62" i="15"/>
  <c r="L63" i="15"/>
  <c r="Q62" i="15"/>
  <c r="Q63" i="15"/>
  <c r="O62" i="15"/>
  <c r="O63" i="15"/>
  <c r="E62" i="15"/>
  <c r="E63" i="15"/>
  <c r="P62" i="15"/>
  <c r="P63" i="15"/>
  <c r="M18" i="15"/>
  <c r="I18" i="15"/>
  <c r="K18" i="15"/>
  <c r="J18" i="15"/>
  <c r="O18" i="15"/>
  <c r="E18" i="15"/>
  <c r="H18" i="15"/>
  <c r="L18" i="15"/>
  <c r="S18" i="15"/>
  <c r="T18" i="15"/>
  <c r="R74" i="15"/>
  <c r="R18" i="15"/>
  <c r="Q18" i="15"/>
  <c r="P18" i="15"/>
  <c r="O74" i="15"/>
  <c r="N38" i="15"/>
  <c r="N41" i="15" s="1"/>
  <c r="R38" i="15"/>
  <c r="R41" i="15" s="1"/>
  <c r="H38" i="15"/>
  <c r="H41" i="15" s="1"/>
  <c r="L38" i="15"/>
  <c r="L41" i="15" s="1"/>
  <c r="I38" i="15"/>
  <c r="I41" i="15" s="1"/>
  <c r="T38" i="15"/>
  <c r="T41" i="15" s="1"/>
  <c r="O38" i="15"/>
  <c r="O41" i="15" s="1"/>
  <c r="P38" i="15"/>
  <c r="P41" i="15" s="1"/>
  <c r="M38" i="15"/>
  <c r="M41" i="15" s="1"/>
  <c r="Q38" i="15"/>
  <c r="Q41" i="15" s="1"/>
  <c r="K38" i="15"/>
  <c r="K41" i="15" s="1"/>
  <c r="J38" i="15"/>
  <c r="J41" i="15" s="1"/>
  <c r="E38" i="15"/>
  <c r="E41" i="15" s="1"/>
  <c r="S38" i="15"/>
  <c r="N37" i="15"/>
  <c r="P74" i="15" l="1"/>
  <c r="O73" i="15"/>
  <c r="O85" i="15" s="1"/>
  <c r="L73" i="15"/>
  <c r="L85" i="15" s="1"/>
  <c r="R73" i="15"/>
  <c r="R85" i="15" s="1"/>
  <c r="T74" i="15"/>
  <c r="L74" i="15"/>
  <c r="P73" i="15"/>
  <c r="P85" i="15" s="1"/>
  <c r="T73" i="15"/>
  <c r="T85" i="15" s="1"/>
  <c r="N62" i="15"/>
  <c r="N63" i="15"/>
  <c r="S41" i="15"/>
  <c r="N18" i="15"/>
  <c r="I73" i="15"/>
  <c r="I74" i="15"/>
  <c r="M74" i="15"/>
  <c r="M73" i="15"/>
  <c r="J73" i="15"/>
  <c r="J74" i="15"/>
  <c r="K73" i="15"/>
  <c r="K74" i="15"/>
  <c r="S73" i="15"/>
  <c r="S74" i="15"/>
  <c r="Q73" i="15"/>
  <c r="Q74" i="15"/>
  <c r="H74" i="15"/>
  <c r="H73" i="15"/>
  <c r="O84" i="15"/>
  <c r="E73" i="15"/>
  <c r="E74" i="15"/>
  <c r="R84" i="15" l="1"/>
  <c r="L84" i="15"/>
  <c r="L95" i="15" s="1"/>
  <c r="P84" i="15"/>
  <c r="P95" i="15" s="1"/>
  <c r="T84" i="15"/>
  <c r="E84" i="15"/>
  <c r="E85" i="15"/>
  <c r="O96" i="15"/>
  <c r="O103" i="15" s="1"/>
  <c r="O95" i="15"/>
  <c r="Q84" i="15"/>
  <c r="Q85" i="15"/>
  <c r="K85" i="15"/>
  <c r="K84" i="15"/>
  <c r="I85" i="15"/>
  <c r="I84" i="15"/>
  <c r="M85" i="15"/>
  <c r="M84" i="15"/>
  <c r="N73" i="15"/>
  <c r="N74" i="15"/>
  <c r="S84" i="15"/>
  <c r="S85" i="15"/>
  <c r="J85" i="15"/>
  <c r="J84" i="15"/>
  <c r="H85" i="15"/>
  <c r="H84" i="15"/>
  <c r="L96" i="15"/>
  <c r="L103" i="15" s="1"/>
  <c r="R95" i="15"/>
  <c r="R96" i="15"/>
  <c r="R103" i="15" s="1"/>
  <c r="P96" i="15" l="1"/>
  <c r="P103" i="15" s="1"/>
  <c r="T95" i="15"/>
  <c r="O102" i="15"/>
  <c r="O52" i="15" s="1"/>
  <c r="L102" i="15"/>
  <c r="L53" i="15" s="1"/>
  <c r="T96" i="15"/>
  <c r="T103" i="15" s="1"/>
  <c r="R102" i="15"/>
  <c r="R52" i="15" s="1"/>
  <c r="O125" i="15"/>
  <c r="O124" i="15"/>
  <c r="L125" i="15"/>
  <c r="L124" i="15"/>
  <c r="P125" i="15"/>
  <c r="P124" i="15"/>
  <c r="R124" i="15"/>
  <c r="R125" i="15"/>
  <c r="O54" i="15"/>
  <c r="L54" i="15"/>
  <c r="R54" i="15"/>
  <c r="P54" i="15"/>
  <c r="N84" i="15"/>
  <c r="N85" i="15"/>
  <c r="I96" i="15"/>
  <c r="I103" i="15" s="1"/>
  <c r="I95" i="15"/>
  <c r="J96" i="15"/>
  <c r="J103" i="15" s="1"/>
  <c r="J95" i="15"/>
  <c r="S96" i="15"/>
  <c r="S103" i="15" s="1"/>
  <c r="S95" i="15"/>
  <c r="E96" i="15"/>
  <c r="E103" i="15" s="1"/>
  <c r="E95" i="15"/>
  <c r="Q95" i="15"/>
  <c r="Q96" i="15"/>
  <c r="Q103" i="15" s="1"/>
  <c r="K95" i="15"/>
  <c r="K96" i="15"/>
  <c r="K103" i="15" s="1"/>
  <c r="H96" i="15"/>
  <c r="H103" i="15" s="1"/>
  <c r="H95" i="15"/>
  <c r="M95" i="15"/>
  <c r="M96" i="15"/>
  <c r="M103" i="15" s="1"/>
  <c r="P102" i="15" l="1"/>
  <c r="P53" i="15" s="1"/>
  <c r="L52" i="15"/>
  <c r="R53" i="15"/>
  <c r="H54" i="15"/>
  <c r="O53" i="15"/>
  <c r="T54" i="15"/>
  <c r="T124" i="15"/>
  <c r="Q102" i="15"/>
  <c r="Q53" i="15" s="1"/>
  <c r="J102" i="15"/>
  <c r="J52" i="15" s="1"/>
  <c r="K102" i="15"/>
  <c r="K53" i="15" s="1"/>
  <c r="H102" i="15"/>
  <c r="H53" i="15" s="1"/>
  <c r="S102" i="15"/>
  <c r="S53" i="15" s="1"/>
  <c r="I102" i="15"/>
  <c r="I53" i="15" s="1"/>
  <c r="T125" i="15"/>
  <c r="E102" i="15"/>
  <c r="E52" i="15" s="1"/>
  <c r="M102" i="15"/>
  <c r="M53" i="15" s="1"/>
  <c r="T102" i="15"/>
  <c r="T52" i="15" s="1"/>
  <c r="H124" i="15"/>
  <c r="I125" i="15"/>
  <c r="I124" i="15"/>
  <c r="R135" i="15"/>
  <c r="R136" i="15"/>
  <c r="S125" i="15"/>
  <c r="S124" i="15"/>
  <c r="Q125" i="15"/>
  <c r="Q124" i="15"/>
  <c r="E125" i="15"/>
  <c r="E124" i="15"/>
  <c r="J124" i="15"/>
  <c r="J125" i="15"/>
  <c r="P135" i="15"/>
  <c r="P136" i="15"/>
  <c r="L136" i="15"/>
  <c r="L135" i="15"/>
  <c r="M125" i="15"/>
  <c r="M124" i="15"/>
  <c r="K125" i="15"/>
  <c r="K124" i="15"/>
  <c r="O135" i="15"/>
  <c r="O136" i="15"/>
  <c r="H125" i="15"/>
  <c r="I54" i="15"/>
  <c r="K54" i="15"/>
  <c r="M54" i="15"/>
  <c r="E54" i="15"/>
  <c r="J54" i="15"/>
  <c r="Q54" i="15"/>
  <c r="S54" i="15"/>
  <c r="N95" i="15"/>
  <c r="N96" i="15"/>
  <c r="N103" i="15" s="1"/>
  <c r="P52" i="15" l="1"/>
  <c r="T135" i="15"/>
  <c r="J53" i="15"/>
  <c r="E53" i="15"/>
  <c r="H52" i="15"/>
  <c r="T136" i="15"/>
  <c r="T53" i="15"/>
  <c r="M52" i="15"/>
  <c r="S52" i="15"/>
  <c r="I52" i="15"/>
  <c r="Q52" i="15"/>
  <c r="K52" i="15"/>
  <c r="N102" i="15"/>
  <c r="N53" i="15" s="1"/>
  <c r="H135" i="15"/>
  <c r="O146" i="15"/>
  <c r="O147" i="15"/>
  <c r="S136" i="15"/>
  <c r="S135" i="15"/>
  <c r="T147" i="15"/>
  <c r="R146" i="15"/>
  <c r="R147" i="15"/>
  <c r="K135" i="15"/>
  <c r="K136" i="15"/>
  <c r="J135" i="15"/>
  <c r="J136" i="15"/>
  <c r="I136" i="15"/>
  <c r="I135" i="15"/>
  <c r="P147" i="15"/>
  <c r="P146" i="15"/>
  <c r="E135" i="15"/>
  <c r="E136" i="15"/>
  <c r="Q135" i="15"/>
  <c r="Q136" i="15"/>
  <c r="H136" i="15"/>
  <c r="N124" i="15"/>
  <c r="N125" i="15"/>
  <c r="M136" i="15"/>
  <c r="M135" i="15"/>
  <c r="L146" i="15"/>
  <c r="L147" i="15"/>
  <c r="N54" i="15"/>
  <c r="T146" i="15" l="1"/>
  <c r="N52" i="15"/>
  <c r="H146" i="15"/>
  <c r="L157" i="15"/>
  <c r="L158" i="15"/>
  <c r="L167" i="15" s="1"/>
  <c r="Q147" i="15"/>
  <c r="Q146" i="15"/>
  <c r="K147" i="15"/>
  <c r="K146" i="15"/>
  <c r="N136" i="15"/>
  <c r="N135" i="15"/>
  <c r="J147" i="15"/>
  <c r="J146" i="15"/>
  <c r="O158" i="15"/>
  <c r="O167" i="15" s="1"/>
  <c r="O157" i="15"/>
  <c r="E147" i="15"/>
  <c r="E146" i="15"/>
  <c r="I146" i="15"/>
  <c r="I147" i="15"/>
  <c r="S146" i="15"/>
  <c r="S147" i="15"/>
  <c r="H147" i="15"/>
  <c r="M146" i="15"/>
  <c r="M147" i="15"/>
  <c r="P157" i="15"/>
  <c r="P158" i="15"/>
  <c r="P167" i="15" s="1"/>
  <c r="R158" i="15"/>
  <c r="R167" i="15" s="1"/>
  <c r="R157" i="15"/>
  <c r="D38" i="15"/>
  <c r="D37" i="15"/>
  <c r="T157" i="15" l="1"/>
  <c r="T158" i="15"/>
  <c r="T167" i="15" s="1"/>
  <c r="O166" i="15"/>
  <c r="O118" i="15" s="1"/>
  <c r="R166" i="15"/>
  <c r="R118" i="15" s="1"/>
  <c r="P166" i="15"/>
  <c r="P118" i="15" s="1"/>
  <c r="L166" i="15"/>
  <c r="L118" i="15" s="1"/>
  <c r="O179" i="15"/>
  <c r="L179" i="15"/>
  <c r="R179" i="15"/>
  <c r="P179" i="15"/>
  <c r="L178" i="15"/>
  <c r="P119" i="15"/>
  <c r="L119" i="15"/>
  <c r="P178" i="15"/>
  <c r="R178" i="15"/>
  <c r="R119" i="15"/>
  <c r="O119" i="15"/>
  <c r="O178" i="15"/>
  <c r="D62" i="15"/>
  <c r="D63" i="15"/>
  <c r="H157" i="15"/>
  <c r="C38" i="15"/>
  <c r="C39" i="15" s="1"/>
  <c r="D41" i="15"/>
  <c r="C41" i="15" s="1"/>
  <c r="N147" i="15"/>
  <c r="N146" i="15"/>
  <c r="I157" i="15"/>
  <c r="I158" i="15"/>
  <c r="I167" i="15" s="1"/>
  <c r="E158" i="15"/>
  <c r="E167" i="15" s="1"/>
  <c r="E157" i="15"/>
  <c r="J158" i="15"/>
  <c r="J167" i="15" s="1"/>
  <c r="J157" i="15"/>
  <c r="Q157" i="15"/>
  <c r="Q158" i="15"/>
  <c r="Q167" i="15" s="1"/>
  <c r="S158" i="15"/>
  <c r="S167" i="15" s="1"/>
  <c r="S157" i="15"/>
  <c r="H158" i="15"/>
  <c r="H167" i="15" s="1"/>
  <c r="M157" i="15"/>
  <c r="M158" i="15"/>
  <c r="M167" i="15" s="1"/>
  <c r="K158" i="15"/>
  <c r="K167" i="15" s="1"/>
  <c r="K157" i="15"/>
  <c r="D18" i="15"/>
  <c r="C27" i="15"/>
  <c r="C28" i="15" s="1"/>
  <c r="T178" i="15" l="1"/>
  <c r="T119" i="15"/>
  <c r="L117" i="15"/>
  <c r="T166" i="15"/>
  <c r="T118" i="15" s="1"/>
  <c r="R117" i="15"/>
  <c r="O117" i="15"/>
  <c r="T179" i="15"/>
  <c r="P117" i="15"/>
  <c r="M166" i="15"/>
  <c r="M118" i="15" s="1"/>
  <c r="E166" i="15"/>
  <c r="S166" i="15"/>
  <c r="S117" i="15" s="1"/>
  <c r="J166" i="15"/>
  <c r="J117" i="15" s="1"/>
  <c r="H166" i="15"/>
  <c r="H117" i="15" s="1"/>
  <c r="K166" i="15"/>
  <c r="K118" i="15" s="1"/>
  <c r="Q166" i="15"/>
  <c r="Q117" i="15" s="1"/>
  <c r="I166" i="15"/>
  <c r="I117" i="15" s="1"/>
  <c r="K179" i="15"/>
  <c r="I179" i="15"/>
  <c r="M179" i="15"/>
  <c r="E179" i="15"/>
  <c r="H179" i="15"/>
  <c r="Q179" i="15"/>
  <c r="S179" i="15"/>
  <c r="J179" i="15"/>
  <c r="M178" i="15"/>
  <c r="H178" i="15"/>
  <c r="K119" i="15"/>
  <c r="Q178" i="15"/>
  <c r="K178" i="15"/>
  <c r="J178" i="15"/>
  <c r="H119" i="15"/>
  <c r="M119" i="15"/>
  <c r="J119" i="15"/>
  <c r="Q119" i="15"/>
  <c r="S178" i="15"/>
  <c r="S119" i="15"/>
  <c r="I178" i="15"/>
  <c r="I119" i="15"/>
  <c r="E178" i="15"/>
  <c r="E119" i="15"/>
  <c r="N158" i="15"/>
  <c r="N167" i="15" s="1"/>
  <c r="N157" i="15"/>
  <c r="D74" i="15"/>
  <c r="C74" i="15" s="1"/>
  <c r="C75" i="15" s="1"/>
  <c r="D73" i="15"/>
  <c r="C63" i="15"/>
  <c r="C64" i="15" s="1"/>
  <c r="T117" i="15" l="1"/>
  <c r="H118" i="15"/>
  <c r="J118" i="15"/>
  <c r="S118" i="15"/>
  <c r="K117" i="15"/>
  <c r="Q118" i="15"/>
  <c r="M117" i="15"/>
  <c r="E118" i="15"/>
  <c r="E117" i="15"/>
  <c r="I118" i="15"/>
  <c r="N166" i="15"/>
  <c r="N118" i="15" s="1"/>
  <c r="N179" i="15"/>
  <c r="N178" i="15"/>
  <c r="N119" i="15"/>
  <c r="D84" i="15"/>
  <c r="D85" i="15"/>
  <c r="N117" i="15" l="1"/>
  <c r="D96" i="15"/>
  <c r="D103" i="15" s="1"/>
  <c r="C103" i="15" s="1"/>
  <c r="D95" i="15"/>
  <c r="C85" i="15"/>
  <c r="C86" i="15" s="1"/>
  <c r="D102" i="15" l="1"/>
  <c r="D53" i="15" s="1"/>
  <c r="D54" i="15"/>
  <c r="D124" i="15"/>
  <c r="D125" i="15"/>
  <c r="C96" i="15"/>
  <c r="C97" i="15" s="1"/>
  <c r="D52" i="15" l="1"/>
  <c r="C125" i="15"/>
  <c r="C126" i="15" s="1"/>
  <c r="D136" i="15"/>
  <c r="C136" i="15" s="1"/>
  <c r="C137" i="15" s="1"/>
  <c r="D135" i="15"/>
  <c r="D147" i="15" l="1"/>
  <c r="C147" i="15" s="1"/>
  <c r="C148" i="15" s="1"/>
  <c r="D146" i="15"/>
  <c r="G16" i="11" l="1"/>
  <c r="G23" i="11"/>
  <c r="K23" i="11" s="1"/>
  <c r="M23" i="11" s="1"/>
  <c r="G15" i="11"/>
  <c r="G18" i="11"/>
  <c r="K18" i="11" s="1"/>
  <c r="M18" i="11" s="1"/>
  <c r="G22" i="11"/>
  <c r="K22" i="11" s="1"/>
  <c r="M22" i="11" s="1"/>
  <c r="G19" i="11"/>
  <c r="K19" i="11" s="1"/>
  <c r="M19" i="11" s="1"/>
  <c r="D157" i="15"/>
  <c r="D158" i="15"/>
  <c r="G13" i="11"/>
  <c r="K13" i="11" s="1"/>
  <c r="M13" i="11" s="1"/>
  <c r="G21" i="11"/>
  <c r="K21" i="11" s="1"/>
  <c r="M21" i="11" s="1"/>
  <c r="G20" i="11"/>
  <c r="K20" i="11" s="1"/>
  <c r="M20" i="11" s="1"/>
  <c r="G14" i="11"/>
  <c r="G12" i="11"/>
  <c r="D166" i="15" l="1"/>
  <c r="D118" i="15" s="1"/>
  <c r="D178" i="15"/>
  <c r="D179" i="15"/>
  <c r="D167" i="15"/>
  <c r="C167" i="15" s="1"/>
  <c r="C158" i="15"/>
  <c r="C159" i="15" s="1"/>
  <c r="D119" i="15"/>
  <c r="C179" i="15" l="1"/>
  <c r="C180" i="15" s="1"/>
  <c r="D117" i="15"/>
  <c r="D190" i="15"/>
  <c r="D189" i="15"/>
  <c r="D200" i="15" l="1"/>
  <c r="D201" i="15"/>
  <c r="D203" i="15" s="1"/>
  <c r="E190" i="15"/>
  <c r="K190" i="15"/>
  <c r="R190" i="15"/>
  <c r="I190" i="15"/>
  <c r="M190" i="15"/>
  <c r="N190" i="15"/>
  <c r="L190" i="15"/>
  <c r="T190" i="15"/>
  <c r="M189" i="15"/>
  <c r="O190" i="15"/>
  <c r="P190" i="15"/>
  <c r="P189" i="15"/>
  <c r="H189" i="15"/>
  <c r="H190" i="15"/>
  <c r="E189" i="15"/>
  <c r="Q190" i="15"/>
  <c r="Q189" i="15"/>
  <c r="J190" i="15"/>
  <c r="J189" i="15"/>
  <c r="S189" i="15"/>
  <c r="S190" i="15"/>
  <c r="R189" i="15"/>
  <c r="L189" i="15"/>
  <c r="T189" i="15"/>
  <c r="K189" i="15"/>
  <c r="I189" i="15"/>
  <c r="N189" i="15"/>
  <c r="O189" i="15"/>
  <c r="C190" i="15" l="1"/>
  <c r="C191" i="15" s="1"/>
  <c r="K201" i="15"/>
  <c r="K203" i="15" s="1"/>
  <c r="M201" i="15"/>
  <c r="M203" i="15" s="1"/>
  <c r="T200" i="15"/>
  <c r="L201" i="15"/>
  <c r="L203" i="15" s="1"/>
  <c r="N200" i="15"/>
  <c r="R200" i="15"/>
  <c r="J201" i="15"/>
  <c r="J203" i="15" s="1"/>
  <c r="D212" i="15"/>
  <c r="D214" i="15" s="1"/>
  <c r="D211" i="15"/>
  <c r="E201" i="15"/>
  <c r="E203" i="15" s="1"/>
  <c r="E200" i="15"/>
  <c r="O201" i="15"/>
  <c r="O203" i="15" s="1"/>
  <c r="T201" i="15"/>
  <c r="T203" i="15" s="1"/>
  <c r="L200" i="15"/>
  <c r="J200" i="15"/>
  <c r="O200" i="15"/>
  <c r="M200" i="15"/>
  <c r="I200" i="15"/>
  <c r="H201" i="15"/>
  <c r="H203" i="15" s="1"/>
  <c r="P200" i="15"/>
  <c r="Q200" i="15"/>
  <c r="S200" i="15"/>
  <c r="K200" i="15"/>
  <c r="N201" i="15"/>
  <c r="N203" i="15" s="1"/>
  <c r="R201" i="15"/>
  <c r="R203" i="15" s="1"/>
  <c r="I201" i="15"/>
  <c r="I203" i="15" s="1"/>
  <c r="H200" i="15"/>
  <c r="P201" i="15"/>
  <c r="P203" i="15" s="1"/>
  <c r="Q201" i="15"/>
  <c r="Q203" i="15" s="1"/>
  <c r="S201" i="15"/>
  <c r="S203" i="15" s="1"/>
  <c r="T212" i="15" l="1"/>
  <c r="T214" i="15" s="1"/>
  <c r="C201" i="15"/>
  <c r="D175" i="15"/>
  <c r="K212" i="15"/>
  <c r="K214" i="15" s="1"/>
  <c r="K211" i="15"/>
  <c r="J212" i="15"/>
  <c r="J214" i="15" s="1"/>
  <c r="J211" i="15"/>
  <c r="T211" i="15"/>
  <c r="I211" i="15"/>
  <c r="I212" i="15"/>
  <c r="I214" i="15" s="1"/>
  <c r="L212" i="15"/>
  <c r="L214" i="15" s="1"/>
  <c r="L211" i="15"/>
  <c r="N211" i="15"/>
  <c r="Q212" i="15"/>
  <c r="Q214" i="15" s="1"/>
  <c r="Q211" i="15"/>
  <c r="M212" i="15"/>
  <c r="M214" i="15" s="1"/>
  <c r="M211" i="15"/>
  <c r="N212" i="15"/>
  <c r="N214" i="15" s="1"/>
  <c r="R211" i="15"/>
  <c r="H212" i="15"/>
  <c r="H214" i="15" s="1"/>
  <c r="H211" i="15"/>
  <c r="P212" i="15"/>
  <c r="P214" i="15" s="1"/>
  <c r="P211" i="15"/>
  <c r="O212" i="15"/>
  <c r="O214" i="15" s="1"/>
  <c r="O211" i="15"/>
  <c r="R212" i="15"/>
  <c r="R214" i="15" s="1"/>
  <c r="S211" i="15"/>
  <c r="S212" i="15"/>
  <c r="S214" i="15" s="1"/>
  <c r="E212" i="15"/>
  <c r="E214" i="15" s="1"/>
  <c r="E211" i="15"/>
  <c r="D222" i="15"/>
  <c r="D223" i="15"/>
  <c r="D228" i="15" s="1"/>
  <c r="C202" i="15" l="1"/>
  <c r="C203" i="15"/>
  <c r="D227" i="15"/>
  <c r="D245" i="15"/>
  <c r="D246" i="15"/>
  <c r="D8" i="15"/>
  <c r="C212" i="15"/>
  <c r="C214" i="15" s="1"/>
  <c r="O175" i="15"/>
  <c r="M175" i="15"/>
  <c r="T175" i="15"/>
  <c r="P175" i="15"/>
  <c r="Q175" i="15"/>
  <c r="L175" i="15"/>
  <c r="R175" i="15"/>
  <c r="S175" i="15"/>
  <c r="N175" i="15"/>
  <c r="H175" i="15"/>
  <c r="J175" i="15"/>
  <c r="I175" i="15"/>
  <c r="E175" i="15"/>
  <c r="K175" i="15"/>
  <c r="H223" i="15"/>
  <c r="H228" i="15" s="1"/>
  <c r="H222" i="15"/>
  <c r="H227" i="15" s="1"/>
  <c r="Q223" i="15"/>
  <c r="Q228" i="15" s="1"/>
  <c r="Q222" i="15"/>
  <c r="L223" i="15"/>
  <c r="L228" i="15" s="1"/>
  <c r="L222" i="15"/>
  <c r="L227" i="15" s="1"/>
  <c r="I223" i="15"/>
  <c r="I228" i="15" s="1"/>
  <c r="I222" i="15"/>
  <c r="P223" i="15"/>
  <c r="P228" i="15" s="1"/>
  <c r="P222" i="15"/>
  <c r="P227" i="15" s="1"/>
  <c r="M223" i="15"/>
  <c r="M228" i="15" s="1"/>
  <c r="M222" i="15"/>
  <c r="K223" i="15"/>
  <c r="K228" i="15" s="1"/>
  <c r="K222" i="15"/>
  <c r="K227" i="15" s="1"/>
  <c r="O223" i="15"/>
  <c r="O228" i="15" s="1"/>
  <c r="O222" i="15"/>
  <c r="T223" i="15"/>
  <c r="T228" i="15" s="1"/>
  <c r="T222" i="15"/>
  <c r="T227" i="15" s="1"/>
  <c r="R223" i="15"/>
  <c r="R228" i="15" s="1"/>
  <c r="R222" i="15"/>
  <c r="N223" i="15"/>
  <c r="N228" i="15" s="1"/>
  <c r="N222" i="15"/>
  <c r="N227" i="15" s="1"/>
  <c r="J223" i="15"/>
  <c r="J228" i="15" s="1"/>
  <c r="J222" i="15"/>
  <c r="S223" i="15"/>
  <c r="S228" i="15" s="1"/>
  <c r="S222" i="15"/>
  <c r="S227" i="15" s="1"/>
  <c r="E223" i="15"/>
  <c r="E228" i="15" s="1"/>
  <c r="E222" i="15"/>
  <c r="C228" i="15" l="1"/>
  <c r="J227" i="15"/>
  <c r="R227" i="15"/>
  <c r="O227" i="15"/>
  <c r="E227" i="15"/>
  <c r="M227" i="15"/>
  <c r="I227" i="15"/>
  <c r="Q227" i="15"/>
  <c r="D174" i="15"/>
  <c r="S245" i="15"/>
  <c r="S246" i="15"/>
  <c r="E246" i="15"/>
  <c r="E245" i="15"/>
  <c r="J246" i="15"/>
  <c r="J245" i="15"/>
  <c r="J174" i="15" s="1"/>
  <c r="R245" i="15"/>
  <c r="R174" i="15" s="1"/>
  <c r="R246" i="15"/>
  <c r="O245" i="15"/>
  <c r="O173" i="15" s="1"/>
  <c r="O246" i="15"/>
  <c r="M246" i="15"/>
  <c r="M245" i="15"/>
  <c r="I245" i="15"/>
  <c r="I246" i="15"/>
  <c r="Q246" i="15"/>
  <c r="Q245" i="15"/>
  <c r="T245" i="15"/>
  <c r="T246" i="15"/>
  <c r="K245" i="15"/>
  <c r="K173" i="15" s="1"/>
  <c r="K246" i="15"/>
  <c r="P246" i="15"/>
  <c r="P245" i="15"/>
  <c r="P173" i="15" s="1"/>
  <c r="L245" i="15"/>
  <c r="L173" i="15" s="1"/>
  <c r="L246" i="15"/>
  <c r="H246" i="15"/>
  <c r="H245" i="15"/>
  <c r="H173" i="15" s="1"/>
  <c r="N245" i="15"/>
  <c r="N174" i="15" s="1"/>
  <c r="N246" i="15"/>
  <c r="D258" i="15"/>
  <c r="D259" i="15"/>
  <c r="C259" i="15" s="1"/>
  <c r="C260" i="15" s="1"/>
  <c r="D173" i="15"/>
  <c r="D7" i="15" s="1"/>
  <c r="G11" i="11" s="1"/>
  <c r="K11" i="11" s="1"/>
  <c r="M174" i="15"/>
  <c r="I174" i="15"/>
  <c r="Q174" i="15"/>
  <c r="R8" i="15"/>
  <c r="E8" i="15"/>
  <c r="N8" i="15"/>
  <c r="Q8" i="15"/>
  <c r="O8" i="15"/>
  <c r="I8" i="15"/>
  <c r="S8" i="15"/>
  <c r="P8" i="15"/>
  <c r="J8" i="15"/>
  <c r="T8" i="15"/>
  <c r="K8" i="15"/>
  <c r="H8" i="15"/>
  <c r="L8" i="15"/>
  <c r="M8" i="15"/>
  <c r="C223" i="15"/>
  <c r="C224" i="15" s="1"/>
  <c r="C246" i="15" l="1"/>
  <c r="C247" i="15" s="1"/>
  <c r="S174" i="15"/>
  <c r="T174" i="15"/>
  <c r="E174" i="15"/>
  <c r="P258" i="15"/>
  <c r="P259" i="15"/>
  <c r="Q259" i="15"/>
  <c r="Q258" i="15"/>
  <c r="I259" i="15"/>
  <c r="I258" i="15"/>
  <c r="D272" i="15"/>
  <c r="D271" i="15"/>
  <c r="H258" i="15"/>
  <c r="H259" i="15"/>
  <c r="L258" i="15"/>
  <c r="L259" i="15"/>
  <c r="M259" i="15"/>
  <c r="M258" i="15"/>
  <c r="O259" i="15"/>
  <c r="O258" i="15"/>
  <c r="R259" i="15"/>
  <c r="R258" i="15"/>
  <c r="E259" i="15"/>
  <c r="E258" i="15"/>
  <c r="S259" i="15"/>
  <c r="S258" i="15"/>
  <c r="N259" i="15"/>
  <c r="N258" i="15"/>
  <c r="K259" i="15"/>
  <c r="K258" i="15"/>
  <c r="T258" i="15"/>
  <c r="T259" i="15"/>
  <c r="J259" i="15"/>
  <c r="J258" i="15"/>
  <c r="M173" i="15"/>
  <c r="M7" i="15" s="1"/>
  <c r="R173" i="15"/>
  <c r="R7" i="15" s="1"/>
  <c r="O174" i="15"/>
  <c r="K174" i="15"/>
  <c r="J173" i="15"/>
  <c r="J7" i="15" s="1"/>
  <c r="I173" i="15"/>
  <c r="I7" i="15" s="1"/>
  <c r="Q173" i="15"/>
  <c r="Q7" i="15" s="1"/>
  <c r="T173" i="15"/>
  <c r="T7" i="15" s="1"/>
  <c r="L7" i="15"/>
  <c r="P7" i="15"/>
  <c r="H174" i="15"/>
  <c r="N173" i="15"/>
  <c r="P174" i="15"/>
  <c r="L174" i="15"/>
  <c r="S173" i="15"/>
  <c r="E173" i="15"/>
  <c r="H7" i="15"/>
  <c r="G31" i="11"/>
  <c r="K7" i="15"/>
  <c r="O7" i="15"/>
  <c r="M11" i="11"/>
  <c r="K31" i="11"/>
  <c r="H272" i="15" l="1"/>
  <c r="H271" i="15"/>
  <c r="I272" i="15"/>
  <c r="I271" i="15"/>
  <c r="J271" i="15"/>
  <c r="J272" i="15"/>
  <c r="T272" i="15"/>
  <c r="T271" i="15"/>
  <c r="N271" i="15"/>
  <c r="N272" i="15"/>
  <c r="E272" i="15"/>
  <c r="E271" i="15"/>
  <c r="M272" i="15"/>
  <c r="M271" i="15"/>
  <c r="L272" i="15"/>
  <c r="L271" i="15"/>
  <c r="D284" i="15"/>
  <c r="D285" i="15"/>
  <c r="Q272" i="15"/>
  <c r="Q271" i="15"/>
  <c r="P272" i="15"/>
  <c r="P271" i="15"/>
  <c r="K271" i="15"/>
  <c r="K272" i="15"/>
  <c r="S271" i="15"/>
  <c r="S272" i="15"/>
  <c r="R271" i="15"/>
  <c r="R272" i="15"/>
  <c r="O271" i="15"/>
  <c r="O272" i="15"/>
  <c r="N7" i="15"/>
  <c r="S7" i="15"/>
  <c r="E7" i="15"/>
  <c r="M32" i="11"/>
  <c r="M31" i="11"/>
  <c r="N31" i="11" s="1"/>
  <c r="D238" i="15" l="1"/>
  <c r="D295" i="15"/>
  <c r="D298" i="15" s="1"/>
  <c r="D294" i="15"/>
  <c r="D236" i="15" s="1"/>
  <c r="R285" i="15"/>
  <c r="R284" i="15"/>
  <c r="K285" i="15"/>
  <c r="K284" i="15"/>
  <c r="K238" i="15" s="1"/>
  <c r="Q284" i="15"/>
  <c r="Q238" i="15" s="1"/>
  <c r="Q285" i="15"/>
  <c r="M284" i="15"/>
  <c r="M238" i="15" s="1"/>
  <c r="M285" i="15"/>
  <c r="I284" i="15"/>
  <c r="I285" i="15"/>
  <c r="N285" i="15"/>
  <c r="N284" i="15"/>
  <c r="J285" i="15"/>
  <c r="J284" i="15"/>
  <c r="J238" i="15" s="1"/>
  <c r="O285" i="15"/>
  <c r="O284" i="15"/>
  <c r="S285" i="15"/>
  <c r="S284" i="15"/>
  <c r="P284" i="15"/>
  <c r="P238" i="15" s="1"/>
  <c r="P285" i="15"/>
  <c r="D237" i="15"/>
  <c r="L284" i="15"/>
  <c r="L285" i="15"/>
  <c r="E284" i="15"/>
  <c r="E238" i="15" s="1"/>
  <c r="E285" i="15"/>
  <c r="T284" i="15"/>
  <c r="T285" i="15"/>
  <c r="H284" i="15"/>
  <c r="H238" i="15" s="1"/>
  <c r="H285" i="15"/>
  <c r="R238" i="15"/>
  <c r="D297" i="15" l="1"/>
  <c r="T237" i="15"/>
  <c r="D10" i="15"/>
  <c r="D11" i="15"/>
  <c r="S237" i="15"/>
  <c r="J237" i="15"/>
  <c r="I237" i="15"/>
  <c r="M294" i="15"/>
  <c r="M295" i="15"/>
  <c r="M298" i="15" s="1"/>
  <c r="R237" i="15"/>
  <c r="T295" i="15"/>
  <c r="T298" i="15" s="1"/>
  <c r="T294" i="15"/>
  <c r="T236" i="15" s="1"/>
  <c r="L237" i="15"/>
  <c r="P237" i="15"/>
  <c r="O295" i="15"/>
  <c r="O298" i="15" s="1"/>
  <c r="O294" i="15"/>
  <c r="N238" i="15"/>
  <c r="N294" i="15"/>
  <c r="N295" i="15"/>
  <c r="N298" i="15" s="1"/>
  <c r="I294" i="15"/>
  <c r="I295" i="15"/>
  <c r="I298" i="15" s="1"/>
  <c r="K295" i="15"/>
  <c r="K298" i="15" s="1"/>
  <c r="K294" i="15"/>
  <c r="K297" i="15" s="1"/>
  <c r="H237" i="15"/>
  <c r="E237" i="15"/>
  <c r="L295" i="15"/>
  <c r="L298" i="15" s="1"/>
  <c r="L294" i="15"/>
  <c r="L297" i="15" s="1"/>
  <c r="P295" i="15"/>
  <c r="P298" i="15" s="1"/>
  <c r="P294" i="15"/>
  <c r="O237" i="15"/>
  <c r="N237" i="15"/>
  <c r="I238" i="15"/>
  <c r="Q237" i="15"/>
  <c r="K237" i="15"/>
  <c r="T238" i="15"/>
  <c r="H295" i="15"/>
  <c r="H298" i="15" s="1"/>
  <c r="H294" i="15"/>
  <c r="H236" i="15" s="1"/>
  <c r="E294" i="15"/>
  <c r="E236" i="15" s="1"/>
  <c r="E295" i="15"/>
  <c r="E298" i="15" s="1"/>
  <c r="S238" i="15"/>
  <c r="S295" i="15"/>
  <c r="S298" i="15" s="1"/>
  <c r="S294" i="15"/>
  <c r="J294" i="15"/>
  <c r="J295" i="15"/>
  <c r="J298" i="15" s="1"/>
  <c r="M237" i="15"/>
  <c r="Q294" i="15"/>
  <c r="Q295" i="15"/>
  <c r="Q298" i="15" s="1"/>
  <c r="R294" i="15"/>
  <c r="R295" i="15"/>
  <c r="R298" i="15" s="1"/>
  <c r="O238" i="15"/>
  <c r="L238" i="15"/>
  <c r="R297" i="15" l="1"/>
  <c r="I297" i="15"/>
  <c r="O297" i="15"/>
  <c r="M297" i="15"/>
  <c r="C298" i="15"/>
  <c r="D9" i="15"/>
  <c r="S297" i="15"/>
  <c r="Q297" i="15"/>
  <c r="N297" i="15"/>
  <c r="L236" i="15"/>
  <c r="L10" i="15" s="1"/>
  <c r="N236" i="15"/>
  <c r="N10" i="15" s="1"/>
  <c r="P297" i="15"/>
  <c r="Q236" i="15"/>
  <c r="R236" i="15"/>
  <c r="R11" i="15" s="1"/>
  <c r="R12" i="15" s="1"/>
  <c r="K236" i="15"/>
  <c r="K11" i="15" s="1"/>
  <c r="K12" i="15" s="1"/>
  <c r="M236" i="15"/>
  <c r="M10" i="15" s="1"/>
  <c r="I236" i="15"/>
  <c r="J297" i="15"/>
  <c r="P236" i="15"/>
  <c r="P10" i="15" s="1"/>
  <c r="J236" i="15"/>
  <c r="J11" i="15" s="1"/>
  <c r="J12" i="15" s="1"/>
  <c r="S236" i="15"/>
  <c r="O236" i="15"/>
  <c r="O11" i="15" s="1"/>
  <c r="O12" i="15" s="1"/>
  <c r="H297" i="15"/>
  <c r="T297" i="15"/>
  <c r="E297" i="15"/>
  <c r="Q11" i="15"/>
  <c r="Q12" i="15" s="1"/>
  <c r="Q10" i="15"/>
  <c r="J10" i="15"/>
  <c r="D12" i="15"/>
  <c r="D13" i="15" s="1"/>
  <c r="O10" i="15"/>
  <c r="M11" i="15"/>
  <c r="M12" i="15" s="1"/>
  <c r="K10" i="15"/>
  <c r="H11" i="15"/>
  <c r="H12" i="15" s="1"/>
  <c r="H10" i="15"/>
  <c r="R10" i="15"/>
  <c r="I11" i="15"/>
  <c r="I12" i="15" s="1"/>
  <c r="I10" i="15"/>
  <c r="S10" i="15"/>
  <c r="S11" i="15"/>
  <c r="S12" i="15" s="1"/>
  <c r="E10" i="15"/>
  <c r="E11" i="15"/>
  <c r="E12" i="15" s="1"/>
  <c r="L11" i="15"/>
  <c r="L12" i="15" s="1"/>
  <c r="T10" i="15"/>
  <c r="T11" i="15"/>
  <c r="T12" i="15" s="1"/>
  <c r="P11" i="15" l="1"/>
  <c r="P12" i="15" s="1"/>
  <c r="P13" i="15" s="1"/>
  <c r="N11" i="15"/>
  <c r="N12" i="15" s="1"/>
  <c r="H9" i="15"/>
  <c r="T9" i="15"/>
  <c r="E9" i="15"/>
  <c r="S9" i="15"/>
  <c r="R9" i="15"/>
  <c r="K9" i="15"/>
  <c r="I9" i="15"/>
  <c r="M13" i="15"/>
  <c r="M9" i="15"/>
  <c r="J9" i="15"/>
  <c r="L9" i="15"/>
  <c r="O9" i="15"/>
  <c r="Q9" i="15"/>
  <c r="R13" i="15"/>
  <c r="K13" i="15"/>
  <c r="I13" i="15"/>
  <c r="H13" i="15"/>
  <c r="J13" i="15"/>
  <c r="L13" i="15"/>
  <c r="O13" i="15"/>
  <c r="Q13" i="15"/>
  <c r="T13" i="15"/>
  <c r="S13" i="15"/>
  <c r="E13" i="15"/>
  <c r="C10" i="15"/>
  <c r="C12" i="15" l="1"/>
  <c r="C11" i="15"/>
  <c r="N9" i="15"/>
  <c r="N13" i="15"/>
  <c r="C13" i="15" s="1"/>
  <c r="P9" i="15"/>
  <c r="C9" i="15" l="1"/>
  <c r="K112" i="16"/>
  <c r="K119" i="16"/>
  <c r="K84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6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3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8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9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0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46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5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66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7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8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0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2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2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4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5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7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8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9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9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<sst xmlns="http://schemas.openxmlformats.org/spreadsheetml/2006/main" count="3841" uniqueCount="650">
  <si>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</si>
  <si>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</si>
  <si>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</si>
  <si>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</si>
  <si>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</si>
  <si>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</si>
  <si>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</si>
  <si>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</si>
  <si>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</si>
  <si>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</si>
  <si>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</si>
  <si>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</si>
  <si>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</si>
  <si>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</si>
  <si>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</si>
  <si>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</si>
  <si>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</si>
  <si>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</si>
  <si>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</si>
  <si>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</si>
  <si>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</si>
  <si>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</si>
  <si>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</si>
  <si>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</si>
  <si>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</si>
  <si>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</si>
  <si>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</si>
  <si>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</si>
  <si>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</si>
  <si>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</si>
  <si>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</si>
  <si>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</si>
  <si>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</si>
  <si>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</si>
  <si>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</si>
  <si>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</si>
  <si>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</si>
  <si>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</si>
  <si>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</si>
  <si>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</si>
  <si>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</si>
  <si>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</si>
  <si>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</si>
  <si>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</si>
  <si>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</si>
  <si>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</si>
  <si>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</si>
  <si>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</si>
  <si>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</si>
  <si>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</si>
  <si>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</si>
  <si>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</si>
  <si>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</si>
  <si>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</si>
  <si>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</si>
  <si>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</si>
  <si>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</si>
  <si>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</si>
  <si>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</si>
  <si>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</si>
  <si>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</si>
  <si>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</si>
  <si>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</si>
  <si>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</si>
  <si>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</si>
  <si>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</si>
  <si>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</si>
  <si>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</si>
  <si>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</si>
  <si>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</si>
  <si>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</si>
  <si>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</si>
  <si>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</si>
  <si>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</si>
  <si>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</si>
  <si>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</si>
  <si>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</si>
  <si>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</si>
  <si>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</si>
  <si>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</si>
  <si>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</si>
  <si>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</si>
  <si>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</si>
  <si>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</si>
  <si>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</si>
  <si>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</si>
  <si>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</si>
  <si>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</si>
  <si>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</si>
  <si>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</si>
  <si>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</si>
  <si>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</si>
  <si>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</si>
  <si>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</si>
  <si>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</si>
  <si>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</si>
  <si>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</si>
  <si>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</si>
  <si>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</si>
  <si>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</si>
  <si>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</si>
  <si>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</si>
  <si>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</si>
  <si>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</si>
  <si>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</si>
  <si>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</si>
  <si>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</si>
  <si>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</si>
  <si>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</si>
  <si>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</si>
  <si>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</si>
  <si>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</si>
  <si>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</si>
  <si>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</si>
  <si>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</si>
  <si>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</si>
  <si>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</si>
  <si>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</si>
  <si>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</si>
  <si>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</si>
  <si>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</si>
  <si>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</si>
  <si>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</si>
  <si>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</si>
  <si>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</si>
  <si>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</si>
  <si>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</si>
  <si>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</si>
  <si>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</si>
  <si>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</si>
  <si>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</si>
  <si>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</si>
  <si>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</si>
  <si>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</si>
  <si>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</si>
  <si>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</si>
  <si>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</si>
  <si>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</si>
  <si>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</si>
  <si>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</si>
  <si>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</si>
  <si>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</si>
  <si>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</si>
  <si>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</si>
  <si>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</si>
  <si>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</si>
  <si>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</si>
  <si>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</si>
  <si>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</si>
  <si>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</si>
  <si>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</si>
  <si>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</si>
  <si>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</si>
  <si>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</si>
  <si>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</si>
  <si>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</si>
  <si>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</si>
  <si>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</si>
  <si>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</si>
  <si>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</si>
  <si>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</si>
  <si>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</si>
  <si>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</si>
  <si>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</si>
  <si>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</si>
  <si>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</si>
  <si>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</si>
  <si>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</si>
  <si>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</si>
  <si>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</si>
  <si>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</si>
  <si>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</si>
  <si>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</si>
  <si>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</si>
  <si>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</si>
  <si>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</si>
  <si>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</si>
  <si>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</si>
  <si>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</si>
  <si>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</si>
  <si>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</si>
  <si>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</si>
  <si>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</si>
  <si>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</si>
  <si>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</si>
  <si>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</si>
  <si>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</si>
  <si>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</si>
  <si>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</si>
  <si>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</si>
  <si>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</si>
  <si>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</si>
  <si>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</si>
  <si>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</si>
  <si>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</si>
  <si>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</si>
  <si>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</si>
  <si>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</si>
  <si>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</si>
  <si>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</si>
  <si>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</si>
  <si>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</si>
  <si>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</si>
  <si>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</si>
  <si>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</si>
  <si>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</si>
  <si>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</si>
  <si>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</si>
  <si>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</si>
  <si>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</si>
  <si>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</si>
  <si>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</si>
  <si>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</si>
  <si>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</si>
  <si>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</si>
  <si>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</si>
  <si>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</si>
  <si>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</si>
  <si>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</si>
  <si>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</si>
  <si>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</si>
  <si>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</si>
  <si>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</si>
  <si>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</si>
  <si>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</si>
  <si>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</si>
  <si>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</si>
  <si>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</si>
  <si>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</si>
  <si>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</si>
  <si>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</si>
  <si>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</si>
  <si>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</si>
  <si>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</si>
  <si>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</si>
  <si>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</si>
  <si>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</si>
  <si>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</si>
  <si>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</si>
  <si>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</si>
  <si>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</si>
  <si>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</si>
  <si>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</si>
  <si>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</si>
  <si>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</si>
  <si>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</si>
  <si>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</si>
  <si>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</si>
  <si>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</si>
  <si>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</si>
  <si>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</si>
  <si>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</si>
  <si>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</si>
  <si>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</si>
  <si>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</si>
  <si>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</si>
  <si>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</si>
  <si>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</si>
  <si>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</si>
  <si>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</si>
  <si>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</si>
  <si>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</si>
  <si>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</si>
  <si>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</si>
  <si>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</si>
  <si>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</si>
  <si>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</si>
  <si>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</si>
  <si>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</si>
  <si>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</si>
  <si>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</si>
  <si>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</si>
  <si>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</si>
  <si>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</si>
  <si>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</si>
  <si>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</si>
  <si>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</si>
  <si>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</si>
  <si>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</si>
  <si>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</si>
  <si>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</si>
  <si>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</si>
  <si>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</si>
  <si>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</si>
  <si>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</si>
  <si>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</si>
  <si>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</si>
  <si>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</si>
  <si>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</si>
  <si>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</si>
  <si>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</si>
  <si>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</si>
  <si>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</si>
  <si>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</si>
  <si>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</si>
  <si>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</si>
  <si>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</si>
  <si>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</si>
  <si>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</si>
  <si>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</si>
  <si>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</si>
  <si>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</si>
  <si>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</si>
  <si>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</si>
  <si>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</si>
  <si>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</si>
  <si>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</si>
  <si>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</si>
  <si>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</si>
  <si>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</si>
  <si>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</si>
  <si>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</si>
  <si>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</si>
  <si>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</si>
  <si>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</si>
  <si>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</si>
  <si>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</si>
  <si>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</si>
  <si>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</si>
  <si>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</si>
  <si>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</si>
  <si>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</si>
  <si>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</si>
  <si>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</si>
  <si>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</si>
  <si>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</si>
  <si>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</si>
  <si>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</si>
  <si>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</si>
  <si>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</si>
  <si>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</si>
  <si>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</si>
  <si>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</si>
  <si>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</si>
  <si>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</si>
  <si>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</si>
  <si>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</si>
  <si>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</si>
  <si>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</si>
  <si>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</si>
  <si>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</si>
  <si>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</si>
  <si>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</si>
  <si>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</si>
  <si>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</si>
  <si>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</si>
  <si>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</si>
  <si>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</si>
  <si>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</si>
  <si>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</si>
  <si>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</si>
  <si>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</si>
  <si>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</si>
  <si>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</si>
  <si>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</si>
  <si>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</si>
  <si>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</si>
  <si>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</si>
  <si>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</si>
  <si>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</si>
  <si>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</si>
  <si>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</si>
  <si>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</si>
  <si>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</si>
  <si>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</si>
  <si>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</si>
  <si>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</si>
  <si>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</si>
  <si>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</si>
  <si>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</si>
  <si>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</si>
  <si>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</si>
  <si>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</si>
  <si>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</si>
  <si>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</si>
  <si>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</si>
  <si>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</si>
  <si>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</si>
  <si>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</si>
  <si>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</si>
  <si>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</si>
  <si>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</si>
  <si>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</si>
  <si>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</si>
  <si>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</si>
  <si>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</si>
  <si>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</si>
  <si>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</si>
  <si>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</si>
  <si>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</si>
  <si>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</si>
  <si>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</si>
  <si>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</si>
  <si>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</si>
  <si>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</si>
  <si>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</si>
  <si>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</si>
  <si>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</si>
  <si>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</si>
  <si>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</si>
  <si>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</si>
  <si>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</si>
  <si>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</si>
  <si>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</si>
  <si>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</si>
  <si>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</si>
  <si>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</si>
  <si>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</si>
  <si>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</si>
  <si>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</si>
  <si>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</si>
  <si>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</si>
  <si>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</si>
  <si>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</si>
  <si>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</si>
  <si>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</si>
  <si>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</si>
  <si>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</si>
  <si>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</si>
  <si>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</si>
  <si>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</si>
  <si>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</si>
  <si>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</si>
  <si>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</si>
  <si>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</si>
  <si>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</si>
  <si>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</si>
  <si>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</si>
  <si>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</si>
  <si>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</si>
  <si>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</si>
  <si>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</si>
  <si>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</si>
  <si>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</si>
  <si>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</si>
  <si>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</si>
  <si>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</si>
  <si>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</si>
  <si>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</si>
  <si>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</si>
  <si>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</si>
  <si>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</si>
  <si>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</si>
  <si>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</si>
  <si>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</si>
  <si>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</si>
  <si>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</si>
  <si>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</si>
  <si>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</si>
  <si>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</si>
  <si>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</si>
  <si>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</si>
  <si>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</si>
  <si>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</si>
  <si>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</si>
  <si>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</si>
  <si>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</si>
  <si>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</si>
  <si>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</si>
  <si>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</si>
  <si>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</si>
  <si>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</si>
  <si>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</si>
  <si>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</si>
  <si>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</si>
  <si>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</si>
  <si>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</si>
  <si>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</si>
  <si>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</si>
  <si>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</si>
  <si>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</si>
  <si>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</si>
  <si>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</si>
  <si>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</si>
  <si>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</si>
  <si>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</si>
  <si>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</si>
  <si>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</si>
  <si>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</si>
  <si>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</si>
  <si>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</si>
  <si>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</si>
  <si>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</si>
  <si>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</si>
  <si>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</si>
  <si>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</si>
  <si>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</si>
  <si>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</si>
  <si>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</si>
  <si>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</si>
  <si>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</si>
  <si>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</si>
  <si>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</si>
  <si>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</si>
  <si>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</si>
  <si>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</si>
  <si>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</si>
  <si>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</si>
  <si>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</si>
  <si>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</si>
  <si>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</si>
  <si>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</si>
  <si>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</si>
  <si>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</si>
  <si>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</si>
  <si>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</si>
  <si>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</si>
  <si>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</si>
  <si>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</si>
  <si>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</si>
  <si>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</si>
  <si>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</si>
  <si>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</si>
  <si>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</si>
  <si>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</si>
  <si>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</si>
  <si>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Valor da diária</t>
  </si>
  <si>
    <t xml:space="preserve">Na semana 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</si>
  <si>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</si>
  <si>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</si>
  <si>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</si>
  <si>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</si>
  <si>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</si>
  <si>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</si>
  <si>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</si>
  <si>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</si>
  <si>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</si>
  <si>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</si>
  <si>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</si>
  <si>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</si>
  <si>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</si>
  <si>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</si>
  <si>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</si>
  <si>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</si>
  <si>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</si>
  <si>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</si>
  <si>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</si>
  <si>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</si>
  <si>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</si>
  <si>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</si>
  <si>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</si>
  <si>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</si>
  <si>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</si>
  <si>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</si>
  <si>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</si>
  <si>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</si>
  <si>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</si>
  <si>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</si>
  <si>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</si>
  <si>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</si>
  <si>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</si>
  <si>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</si>
  <si>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</si>
  <si>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</si>
  <si>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</si>
  <si>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</si>
  <si>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</si>
  <si>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</si>
  <si>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</si>
  <si>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</si>
  <si>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</si>
  <si>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</si>
  <si>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</si>
  <si>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</si>
  <si>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</si>
  <si>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</si>
  <si>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</si>
  <si>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</si>
  <si>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</si>
  <si>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</si>
  <si>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</si>
  <si>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</si>
  <si>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</si>
  <si>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</si>
  <si>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</si>
  <si>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</si>
  <si>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</si>
  <si>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</si>
  <si>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</si>
  <si>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</si>
  <si>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</si>
  <si>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</si>
  <si>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</si>
  <si>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</si>
  <si>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</si>
  <si>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</si>
  <si>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</si>
  <si>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</si>
  <si>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</si>
  <si>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</si>
  <si>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</si>
  <si>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</si>
  <si>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</si>
  <si>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</si>
  <si>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</si>
  <si>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</si>
  <si>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</si>
  <si>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</si>
  <si>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</si>
  <si>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</si>
  <si>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</si>
  <si>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</si>
  <si>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</si>
  <si>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</si>
  <si>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</si>
  <si>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</si>
  <si>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</si>
  <si>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</si>
  <si>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</si>
  <si>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</si>
  <si>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</si>
  <si>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</si>
  <si>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</si>
  <si>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</si>
  <si>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</si>
  <si>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</si>
  <si>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</si>
  <si>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</si>
  <si>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</si>
  <si>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</si>
  <si>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</si>
  <si>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</si>
  <si>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</si>
  <si>
    <t>Total do Mês</t>
  </si>
  <si>
    <t>Aguardar</t>
  </si>
  <si>
    <t>Folga</t>
  </si>
  <si>
    <t>Feriado</t>
  </si>
  <si>
    <t>S/Expediente</t>
  </si>
  <si>
    <t>Emerson</t>
  </si>
  <si>
    <t>JULHO</t>
  </si>
  <si>
    <t>feriados</t>
  </si>
  <si>
    <t>Total dias pagos no Mês</t>
  </si>
  <si>
    <t>Total dias trabalhados/Mês</t>
  </si>
  <si>
    <t>Total dias pago no  Mês</t>
  </si>
  <si>
    <t>Edeildo</t>
  </si>
  <si>
    <t>Valor de Vale</t>
  </si>
  <si>
    <t>Valor de Vale do mês</t>
  </si>
  <si>
    <t>Valor de Vale da semana</t>
  </si>
  <si>
    <t>Jair</t>
  </si>
  <si>
    <t>Eli</t>
  </si>
  <si>
    <t>Custo total das diárias em outras obras</t>
  </si>
  <si>
    <t>Transferido</t>
  </si>
  <si>
    <t>AGOSTO</t>
  </si>
  <si>
    <t>Vale da semana</t>
  </si>
  <si>
    <t>Reembolso da semana</t>
  </si>
  <si>
    <t>Reembolso do mês</t>
  </si>
  <si>
    <t>Valor a ser quitado nessa obra</t>
  </si>
  <si>
    <t>Valor Total a ser quitado</t>
  </si>
  <si>
    <t>Custo total das diárias nessa obra</t>
  </si>
  <si>
    <t>Custo Total geral das diárias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</si>
</sst>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  <numFmt numFmtId="183" formatCode="dd/mm&quot; &quot;ddd"/>
  </numFmts>
  <fonts count="44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6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auto="1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3300"/>
      </top>
      <bottom style="thin">
        <color rgb="FFFF3300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0000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3300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/>
      <bottom style="medium">
        <color indexed="23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/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ck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thick">
        <color indexed="64"/>
      </right>
      <top style="thin">
        <color rgb="FFFF0000"/>
      </top>
      <bottom style="thin">
        <color rgb="FFFF3300"/>
      </bottom>
      <diagonal/>
    </border>
    <border>
      <left/>
      <right style="thin">
        <color rgb="FFFF3300"/>
      </right>
      <top style="thin">
        <color rgb="FFFF3300"/>
      </top>
      <bottom style="thin">
        <color rgb="FFFF3300"/>
      </bottom>
      <diagonal/>
    </border>
    <border>
      <left/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rgb="FFFF3300"/>
      </left>
      <right style="thick">
        <color indexed="64"/>
      </right>
      <top style="thin">
        <color rgb="FFFF3300"/>
      </top>
      <bottom style="thin">
        <color rgb="FFFF3300"/>
      </bottom>
      <diagonal/>
    </border>
    <border>
      <left style="thin">
        <color auto="1"/>
      </left>
      <right style="thick">
        <color indexed="64"/>
      </right>
      <top style="thin">
        <color rgb="FFFF3300"/>
      </top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91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0" xfId="0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5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7" xfId="0" applyBorder="1"/>
    <xf numFmtId="0" fontId="1" fillId="0" borderId="97" xfId="0" applyFont="1" applyBorder="1"/>
    <xf numFmtId="0" fontId="16" fillId="0" borderId="97" xfId="0" applyFont="1" applyBorder="1"/>
    <xf numFmtId="14" fontId="0" fillId="14" borderId="97" xfId="0" applyNumberFormat="1" applyFill="1" applyBorder="1" applyAlignment="1">
      <alignment horizontal="center"/>
    </xf>
    <xf numFmtId="178" fontId="0" fillId="0" borderId="97" xfId="0" applyNumberFormat="1" applyBorder="1"/>
    <xf numFmtId="0" fontId="0" fillId="0" borderId="99" xfId="0" applyBorder="1"/>
    <xf numFmtId="0" fontId="0" fillId="2" borderId="98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7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7" xfId="0" applyNumberFormat="1" applyFill="1" applyBorder="1" applyProtection="1">
      <protection hidden="1"/>
    </xf>
    <xf numFmtId="0" fontId="16" fillId="0" borderId="99" xfId="0" applyFont="1" applyBorder="1"/>
    <xf numFmtId="0" fontId="1" fillId="0" borderId="99" xfId="0" applyFont="1" applyBorder="1"/>
    <xf numFmtId="0" fontId="0" fillId="0" borderId="63" xfId="0" applyBorder="1"/>
    <xf numFmtId="0" fontId="0" fillId="0" borderId="86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7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7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6" fillId="0" borderId="108" xfId="0" applyFont="1" applyBorder="1" applyAlignment="1"/>
    <xf numFmtId="178" fontId="0" fillId="0" borderId="104" xfId="0" applyNumberFormat="1" applyBorder="1" applyProtection="1">
      <protection hidden="1"/>
    </xf>
    <xf numFmtId="178" fontId="0" fillId="0" borderId="101" xfId="0" applyNumberFormat="1" applyBorder="1" applyProtection="1">
      <protection hidden="1"/>
    </xf>
    <xf numFmtId="178" fontId="0" fillId="0" borderId="102" xfId="0" applyNumberFormat="1" applyBorder="1" applyProtection="1">
      <protection hidden="1"/>
    </xf>
    <xf numFmtId="0" fontId="1" fillId="0" borderId="10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/>
    <xf numFmtId="0" fontId="0" fillId="0" borderId="104" xfId="0" applyBorder="1"/>
    <xf numFmtId="0" fontId="0" fillId="0" borderId="103" xfId="0" applyBorder="1"/>
    <xf numFmtId="0" fontId="0" fillId="0" borderId="101" xfId="0" applyBorder="1"/>
    <xf numFmtId="0" fontId="0" fillId="0" borderId="0" xfId="0" applyProtection="1">
      <protection locked="0"/>
    </xf>
    <xf numFmtId="14" fontId="0" fillId="14" borderId="104" xfId="0" applyNumberFormat="1" applyFill="1" applyBorder="1" applyAlignment="1">
      <alignment horizontal="center"/>
    </xf>
    <xf numFmtId="14" fontId="0" fillId="0" borderId="104" xfId="0" applyNumberFormat="1" applyFill="1" applyBorder="1" applyAlignment="1">
      <alignment horizontal="center"/>
    </xf>
    <xf numFmtId="0" fontId="16" fillId="0" borderId="105" xfId="0" applyFont="1" applyBorder="1"/>
    <xf numFmtId="16" fontId="0" fillId="0" borderId="0" xfId="0" applyNumberFormat="1" applyBorder="1"/>
    <xf numFmtId="0" fontId="16" fillId="0" borderId="103" xfId="0" applyFont="1" applyBorder="1" applyAlignment="1">
      <alignment horizontal="left"/>
    </xf>
    <xf numFmtId="0" fontId="1" fillId="0" borderId="103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1" xfId="0" applyFont="1" applyBorder="1"/>
    <xf numFmtId="182" fontId="0" fillId="0" borderId="0" xfId="0" applyNumberFormat="1" applyBorder="1"/>
    <xf numFmtId="182" fontId="0" fillId="0" borderId="9" xfId="0" applyNumberFormat="1" applyBorder="1"/>
    <xf numFmtId="14" fontId="43" fillId="2" borderId="138" xfId="2" applyNumberFormat="1" applyFont="1" applyFill="1" applyBorder="1" applyAlignment="1">
      <alignment horizontal="left" wrapText="1"/>
    </xf>
    <xf numFmtId="14" fontId="43" fillId="2" borderId="137" xfId="2" applyNumberFormat="1" applyFont="1" applyFill="1" applyBorder="1" applyAlignment="1">
      <alignment horizontal="left" wrapText="1"/>
    </xf>
    <xf numFmtId="0" fontId="1" fillId="0" borderId="103" xfId="0" applyFont="1" applyBorder="1" applyAlignment="1" applyProtection="1">
      <alignment horizontal="center"/>
      <protection hidden="1"/>
    </xf>
    <xf numFmtId="0" fontId="1" fillId="0" borderId="46" xfId="0" applyFont="1" applyBorder="1" applyAlignment="1" applyProtection="1">
      <alignment horizontal="center"/>
      <protection hidden="1"/>
    </xf>
    <xf numFmtId="0" fontId="1" fillId="0" borderId="104" xfId="0" applyFont="1" applyBorder="1" applyProtection="1">
      <protection hidden="1"/>
    </xf>
    <xf numFmtId="0" fontId="0" fillId="0" borderId="104" xfId="0" applyBorder="1" applyProtection="1">
      <protection hidden="1"/>
    </xf>
    <xf numFmtId="0" fontId="1" fillId="0" borderId="106" xfId="0" applyFont="1" applyBorder="1" applyProtection="1">
      <protection hidden="1"/>
    </xf>
    <xf numFmtId="0" fontId="1" fillId="0" borderId="107" xfId="0" applyFont="1" applyBorder="1" applyProtection="1">
      <protection hidden="1"/>
    </xf>
    <xf numFmtId="0" fontId="1" fillId="0" borderId="105" xfId="0" applyFont="1" applyBorder="1" applyAlignment="1" applyProtection="1">
      <alignment horizontal="center"/>
      <protection hidden="1"/>
    </xf>
    <xf numFmtId="0" fontId="0" fillId="0" borderId="103" xfId="0" applyBorder="1" applyProtection="1">
      <protection hidden="1"/>
    </xf>
    <xf numFmtId="0" fontId="1" fillId="0" borderId="0" xfId="0" applyFont="1" applyBorder="1" applyProtection="1">
      <protection hidden="1"/>
    </xf>
    <xf numFmtId="178" fontId="1" fillId="0" borderId="104" xfId="0" applyNumberFormat="1" applyFont="1" applyBorder="1" applyAlignment="1" applyProtection="1">
      <alignment horizontal="left"/>
      <protection hidden="1"/>
    </xf>
    <xf numFmtId="178" fontId="0" fillId="0" borderId="104" xfId="0" applyNumberFormat="1" applyBorder="1" applyAlignment="1" applyProtection="1">
      <alignment horizontal="left"/>
      <protection hidden="1"/>
    </xf>
    <xf numFmtId="178" fontId="0" fillId="0" borderId="105" xfId="0" applyNumberFormat="1" applyBorder="1" applyAlignment="1" applyProtection="1">
      <alignment horizontal="left"/>
      <protection hidden="1"/>
    </xf>
    <xf numFmtId="178" fontId="1" fillId="0" borderId="106" xfId="0" applyNumberFormat="1" applyFont="1" applyBorder="1" applyAlignment="1" applyProtection="1">
      <alignment horizontal="left"/>
      <protection hidden="1"/>
    </xf>
    <xf numFmtId="178" fontId="0" fillId="0" borderId="107" xfId="0" applyNumberFormat="1" applyBorder="1" applyAlignment="1" applyProtection="1">
      <alignment horizontal="left"/>
      <protection hidden="1"/>
    </xf>
    <xf numFmtId="0" fontId="1" fillId="0" borderId="103" xfId="0" applyFont="1" applyBorder="1" applyProtection="1">
      <protection hidden="1"/>
    </xf>
    <xf numFmtId="178" fontId="0" fillId="0" borderId="0" xfId="0" applyNumberFormat="1" applyBorder="1" applyAlignment="1" applyProtection="1">
      <alignment horizontal="left"/>
      <protection hidden="1"/>
    </xf>
    <xf numFmtId="178" fontId="1" fillId="14" borderId="104" xfId="0" applyNumberFormat="1" applyFont="1" applyFill="1" applyBorder="1" applyAlignment="1" applyProtection="1">
      <alignment horizontal="left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0" fontId="1" fillId="0" borderId="104" xfId="0" applyNumberFormat="1" applyFont="1" applyBorder="1" applyAlignment="1" applyProtection="1">
      <alignment horizontal="center"/>
      <protection hidden="1"/>
    </xf>
    <xf numFmtId="0" fontId="1" fillId="0" borderId="110" xfId="0" applyFont="1" applyBorder="1" applyProtection="1">
      <protection hidden="1"/>
    </xf>
    <xf numFmtId="0" fontId="1" fillId="0" borderId="109" xfId="0" applyNumberFormat="1" applyFont="1" applyBorder="1" applyAlignment="1" applyProtection="1">
      <alignment horizontal="center"/>
      <protection hidden="1"/>
    </xf>
    <xf numFmtId="0" fontId="0" fillId="0" borderId="110" xfId="0" applyBorder="1" applyProtection="1">
      <protection hidden="1"/>
    </xf>
    <xf numFmtId="178" fontId="0" fillId="14" borderId="7" xfId="0" applyNumberFormat="1" applyFill="1" applyBorder="1" applyProtection="1">
      <protection hidden="1"/>
    </xf>
    <xf numFmtId="0" fontId="1" fillId="0" borderId="105" xfId="0" applyNumberFormat="1" applyFont="1" applyBorder="1" applyAlignment="1" applyProtection="1">
      <alignment horizontal="center"/>
      <protection hidden="1"/>
    </xf>
    <xf numFmtId="0" fontId="1" fillId="0" borderId="111" xfId="0" applyNumberFormat="1" applyFont="1" applyBorder="1" applyAlignment="1" applyProtection="1">
      <alignment horizontal="center"/>
      <protection hidden="1"/>
    </xf>
    <xf numFmtId="14" fontId="0" fillId="0" borderId="103" xfId="0" applyNumberFormat="1" applyBorder="1" applyAlignment="1" applyProtection="1">
      <alignment horizontal="center"/>
      <protection hidden="1"/>
    </xf>
    <xf numFmtId="0" fontId="1" fillId="0" borderId="104" xfId="0" applyFont="1" applyBorder="1" applyAlignment="1" applyProtection="1">
      <alignment horizontal="center"/>
      <protection hidden="1"/>
    </xf>
    <xf numFmtId="0" fontId="0" fillId="0" borderId="104" xfId="0" applyBorder="1" applyAlignment="1" applyProtection="1">
      <alignment horizontal="center"/>
      <protection hidden="1"/>
    </xf>
    <xf numFmtId="0" fontId="0" fillId="0" borderId="105" xfId="0" applyBorder="1" applyAlignment="1" applyProtection="1">
      <alignment horizontal="center"/>
      <protection hidden="1"/>
    </xf>
    <xf numFmtId="0" fontId="0" fillId="14" borderId="104" xfId="0" applyFill="1" applyBorder="1" applyAlignment="1" applyProtection="1">
      <alignment horizontal="center"/>
      <protection hidden="1"/>
    </xf>
    <xf numFmtId="0" fontId="0" fillId="14" borderId="105" xfId="0" applyFill="1" applyBorder="1" applyAlignment="1" applyProtection="1">
      <alignment horizontal="center"/>
      <protection hidden="1"/>
    </xf>
    <xf numFmtId="178" fontId="0" fillId="14" borderId="0" xfId="0" applyNumberFormat="1" applyFill="1" applyBorder="1" applyProtection="1">
      <protection hidden="1"/>
    </xf>
    <xf numFmtId="178" fontId="0" fillId="14" borderId="104" xfId="0" applyNumberFormat="1" applyFill="1" applyBorder="1" applyAlignment="1" applyProtection="1">
      <alignment horizontal="center"/>
      <protection hidden="1"/>
    </xf>
    <xf numFmtId="178" fontId="0" fillId="14" borderId="105" xfId="0" applyNumberFormat="1" applyFill="1" applyBorder="1" applyAlignment="1" applyProtection="1">
      <alignment horizontal="center"/>
      <protection hidden="1"/>
    </xf>
    <xf numFmtId="0" fontId="1" fillId="0" borderId="6" xfId="0" applyFont="1" applyBorder="1" applyProtection="1">
      <protection hidden="1"/>
    </xf>
    <xf numFmtId="178" fontId="0" fillId="14" borderId="130" xfId="0" applyNumberFormat="1" applyFill="1" applyBorder="1" applyAlignment="1" applyProtection="1">
      <alignment horizontal="center"/>
      <protection hidden="1"/>
    </xf>
    <xf numFmtId="14" fontId="0" fillId="0" borderId="117" xfId="0" applyNumberFormat="1" applyBorder="1" applyAlignment="1" applyProtection="1">
      <alignment horizontal="center"/>
      <protection hidden="1"/>
    </xf>
    <xf numFmtId="0" fontId="0" fillId="0" borderId="91" xfId="0" applyBorder="1" applyProtection="1">
      <protection hidden="1"/>
    </xf>
    <xf numFmtId="178" fontId="0" fillId="0" borderId="91" xfId="0" applyNumberFormat="1" applyBorder="1" applyAlignment="1" applyProtection="1">
      <alignment horizontal="center"/>
      <protection hidden="1"/>
    </xf>
    <xf numFmtId="178" fontId="0" fillId="0" borderId="116" xfId="0" applyNumberFormat="1" applyBorder="1" applyAlignment="1" applyProtection="1">
      <alignment horizontal="center"/>
      <protection hidden="1"/>
    </xf>
    <xf numFmtId="14" fontId="0" fillId="0" borderId="55" xfId="0" applyNumberFormat="1" applyBorder="1" applyAlignment="1" applyProtection="1">
      <alignment horizontal="center"/>
      <protection hidden="1"/>
    </xf>
    <xf numFmtId="0" fontId="0" fillId="0" borderId="18" xfId="0" applyBorder="1" applyProtection="1">
      <protection hidden="1"/>
    </xf>
    <xf numFmtId="0" fontId="1" fillId="0" borderId="18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58" xfId="0" applyBorder="1" applyAlignment="1" applyProtection="1">
      <alignment horizontal="center"/>
      <protection hidden="1"/>
    </xf>
    <xf numFmtId="0" fontId="0" fillId="0" borderId="109" xfId="0" applyBorder="1" applyProtection="1">
      <protection hidden="1"/>
    </xf>
    <xf numFmtId="0" fontId="1" fillId="0" borderId="53" xfId="0" applyFont="1" applyBorder="1" applyProtection="1">
      <protection hidden="1"/>
    </xf>
    <xf numFmtId="178" fontId="0" fillId="14" borderId="101" xfId="0" applyNumberFormat="1" applyFill="1" applyBorder="1" applyProtection="1">
      <protection hidden="1"/>
    </xf>
    <xf numFmtId="178" fontId="0" fillId="18" borderId="9" xfId="0" applyNumberFormat="1" applyFill="1" applyBorder="1" applyAlignment="1" applyProtection="1">
      <alignment horizontal="center"/>
      <protection hidden="1"/>
    </xf>
    <xf numFmtId="178" fontId="0" fillId="18" borderId="10" xfId="0" applyNumberForma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0" fillId="0" borderId="115" xfId="0" applyNumberFormat="1" applyBorder="1" applyAlignment="1" applyProtection="1">
      <alignment horizontal="center"/>
      <protection hidden="1"/>
    </xf>
    <xf numFmtId="0" fontId="0" fillId="0" borderId="20" xfId="0" applyBorder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/>
      <protection hidden="1"/>
    </xf>
    <xf numFmtId="0" fontId="0" fillId="0" borderId="106" xfId="0" applyBorder="1" applyAlignment="1" applyProtection="1">
      <alignment horizontal="center"/>
      <protection hidden="1"/>
    </xf>
    <xf numFmtId="0" fontId="0" fillId="0" borderId="107" xfId="0" applyBorder="1" applyAlignment="1" applyProtection="1">
      <alignment horizontal="center"/>
      <protection hidden="1"/>
    </xf>
    <xf numFmtId="0" fontId="1" fillId="0" borderId="107" xfId="0" applyFont="1" applyBorder="1" applyAlignment="1" applyProtection="1">
      <alignment horizontal="center"/>
      <protection hidden="1"/>
    </xf>
    <xf numFmtId="14" fontId="0" fillId="0" borderId="110" xfId="0" applyNumberFormat="1" applyBorder="1" applyAlignment="1" applyProtection="1">
      <alignment horizontal="center"/>
      <protection hidden="1"/>
    </xf>
    <xf numFmtId="0" fontId="1" fillId="0" borderId="109" xfId="0" applyFont="1" applyBorder="1" applyAlignment="1" applyProtection="1">
      <alignment horizontal="center"/>
      <protection hidden="1"/>
    </xf>
    <xf numFmtId="0" fontId="0" fillId="0" borderId="109" xfId="0" applyBorder="1" applyAlignment="1" applyProtection="1">
      <alignment horizontal="center"/>
      <protection hidden="1"/>
    </xf>
    <xf numFmtId="0" fontId="0" fillId="0" borderId="111" xfId="0" applyBorder="1" applyAlignment="1" applyProtection="1">
      <alignment horizontal="center"/>
      <protection hidden="1"/>
    </xf>
    <xf numFmtId="0" fontId="0" fillId="0" borderId="112" xfId="0" applyBorder="1" applyAlignment="1" applyProtection="1">
      <alignment horizontal="center"/>
      <protection hidden="1"/>
    </xf>
    <xf numFmtId="0" fontId="1" fillId="0" borderId="113" xfId="0" applyFont="1" applyBorder="1" applyAlignment="1" applyProtection="1">
      <alignment horizontal="center"/>
      <protection hidden="1"/>
    </xf>
    <xf numFmtId="0" fontId="1" fillId="0" borderId="111" xfId="0" applyFont="1" applyBorder="1" applyAlignment="1" applyProtection="1">
      <alignment horizontal="center"/>
      <protection hidden="1"/>
    </xf>
    <xf numFmtId="0" fontId="0" fillId="0" borderId="114" xfId="0" applyBorder="1" applyProtection="1">
      <protection hidden="1"/>
    </xf>
    <xf numFmtId="0" fontId="1" fillId="0" borderId="114" xfId="0" applyFont="1" applyBorder="1" applyProtection="1">
      <protection hidden="1"/>
    </xf>
    <xf numFmtId="0" fontId="1" fillId="0" borderId="129" xfId="0" applyFont="1" applyBorder="1" applyProtection="1">
      <protection hidden="1"/>
    </xf>
    <xf numFmtId="0" fontId="1" fillId="0" borderId="58" xfId="0" applyFont="1" applyBorder="1" applyAlignment="1" applyProtection="1">
      <alignment horizontal="center"/>
      <protection hidden="1"/>
    </xf>
    <xf numFmtId="0" fontId="0" fillId="0" borderId="113" xfId="0" applyBorder="1" applyAlignment="1" applyProtection="1">
      <alignment horizontal="center"/>
      <protection hidden="1"/>
    </xf>
    <xf numFmtId="0" fontId="1" fillId="0" borderId="19" xfId="0" applyFont="1" applyBorder="1" applyAlignment="1" applyProtection="1">
      <alignment horizontal="center"/>
      <protection hidden="1"/>
    </xf>
    <xf numFmtId="178" fontId="0" fillId="14" borderId="109" xfId="0" applyNumberFormat="1" applyFill="1" applyBorder="1" applyAlignment="1" applyProtection="1">
      <alignment horizontal="center"/>
      <protection hidden="1"/>
    </xf>
    <xf numFmtId="178" fontId="0" fillId="14" borderId="113" xfId="0" applyNumberFormat="1" applyFill="1" applyBorder="1" applyAlignment="1" applyProtection="1">
      <alignment horizontal="center"/>
      <protection hidden="1"/>
    </xf>
    <xf numFmtId="0" fontId="0" fillId="0" borderId="122" xfId="0" applyBorder="1" applyAlignment="1" applyProtection="1">
      <alignment horizontal="center"/>
      <protection hidden="1"/>
    </xf>
    <xf numFmtId="0" fontId="0" fillId="0" borderId="135" xfId="0" applyBorder="1" applyAlignment="1" applyProtection="1">
      <alignment horizontal="center"/>
      <protection hidden="1"/>
    </xf>
    <xf numFmtId="0" fontId="0" fillId="0" borderId="8" xfId="0" applyBorder="1" applyProtection="1">
      <protection hidden="1"/>
    </xf>
    <xf numFmtId="178" fontId="0" fillId="14" borderId="9" xfId="0" applyNumberFormat="1" applyFill="1" applyBorder="1" applyProtection="1">
      <protection hidden="1"/>
    </xf>
    <xf numFmtId="178" fontId="0" fillId="0" borderId="0" xfId="0" applyNumberFormat="1" applyProtection="1">
      <protection hidden="1"/>
    </xf>
    <xf numFmtId="14" fontId="0" fillId="0" borderId="6" xfId="0" applyNumberFormat="1" applyBorder="1" applyAlignment="1" applyProtection="1">
      <alignment horizontal="center"/>
      <protection hidden="1"/>
    </xf>
    <xf numFmtId="0" fontId="0" fillId="0" borderId="127" xfId="0" applyBorder="1" applyProtection="1">
      <protection hidden="1"/>
    </xf>
    <xf numFmtId="14" fontId="0" fillId="0" borderId="131" xfId="0" applyNumberFormat="1" applyBorder="1" applyAlignment="1" applyProtection="1">
      <alignment horizontal="center"/>
      <protection hidden="1"/>
    </xf>
    <xf numFmtId="0" fontId="0" fillId="0" borderId="125" xfId="0" applyBorder="1" applyProtection="1">
      <protection hidden="1"/>
    </xf>
    <xf numFmtId="178" fontId="0" fillId="0" borderId="121" xfId="0" applyNumberFormat="1" applyBorder="1" applyAlignment="1" applyProtection="1">
      <alignment horizontal="center"/>
      <protection hidden="1"/>
    </xf>
    <xf numFmtId="178" fontId="0" fillId="0" borderId="132" xfId="0" applyNumberFormat="1" applyBorder="1" applyAlignment="1" applyProtection="1">
      <alignment horizontal="center"/>
      <protection hidden="1"/>
    </xf>
    <xf numFmtId="14" fontId="0" fillId="0" borderId="124" xfId="0" applyNumberFormat="1" applyBorder="1" applyAlignment="1" applyProtection="1">
      <alignment horizontal="center"/>
      <protection hidden="1"/>
    </xf>
    <xf numFmtId="0" fontId="1" fillId="0" borderId="125" xfId="0" applyFont="1" applyBorder="1" applyAlignment="1" applyProtection="1">
      <alignment horizontal="center"/>
      <protection hidden="1"/>
    </xf>
    <xf numFmtId="0" fontId="0" fillId="0" borderId="125" xfId="0" applyBorder="1" applyAlignment="1" applyProtection="1">
      <alignment horizontal="center"/>
      <protection hidden="1"/>
    </xf>
    <xf numFmtId="0" fontId="1" fillId="0" borderId="126" xfId="0" applyFont="1" applyBorder="1" applyAlignment="1" applyProtection="1">
      <alignment horizontal="center"/>
      <protection hidden="1"/>
    </xf>
    <xf numFmtId="0" fontId="0" fillId="0" borderId="60" xfId="0" applyBorder="1" applyAlignment="1" applyProtection="1">
      <alignment horizontal="center"/>
      <protection hidden="1"/>
    </xf>
    <xf numFmtId="0" fontId="1" fillId="0" borderId="133" xfId="0" applyFont="1" applyBorder="1" applyAlignment="1" applyProtection="1">
      <alignment horizontal="center"/>
      <protection hidden="1"/>
    </xf>
    <xf numFmtId="178" fontId="0" fillId="0" borderId="104" xfId="0" applyNumberFormat="1" applyBorder="1" applyAlignment="1" applyProtection="1">
      <alignment horizontal="center"/>
      <protection hidden="1"/>
    </xf>
    <xf numFmtId="178" fontId="0" fillId="0" borderId="105" xfId="0" applyNumberFormat="1" applyBorder="1" applyAlignment="1" applyProtection="1">
      <alignment horizontal="center"/>
      <protection hidden="1"/>
    </xf>
    <xf numFmtId="178" fontId="0" fillId="0" borderId="123" xfId="0" applyNumberFormat="1" applyBorder="1" applyAlignment="1" applyProtection="1">
      <alignment horizontal="center"/>
      <protection hidden="1"/>
    </xf>
    <xf numFmtId="0" fontId="1" fillId="0" borderId="60" xfId="0" applyFont="1" applyBorder="1" applyAlignment="1" applyProtection="1">
      <alignment horizontal="center"/>
      <protection hidden="1"/>
    </xf>
    <xf numFmtId="0" fontId="0" fillId="0" borderId="89" xfId="0" applyBorder="1" applyAlignment="1" applyProtection="1">
      <alignment horizontal="center"/>
      <protection hidden="1"/>
    </xf>
    <xf numFmtId="14" fontId="0" fillId="0" borderId="134" xfId="0" applyNumberFormat="1" applyBorder="1" applyAlignment="1" applyProtection="1">
      <alignment horizontal="center"/>
      <protection hidden="1"/>
    </xf>
    <xf numFmtId="0" fontId="0" fillId="0" borderId="122" xfId="0" applyBorder="1" applyProtection="1">
      <protection hidden="1"/>
    </xf>
    <xf numFmtId="14" fontId="0" fillId="0" borderId="50" xfId="0" applyNumberForma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0" fillId="0" borderId="47" xfId="0" applyBorder="1" applyAlignment="1" applyProtection="1">
      <alignment horizontal="center"/>
      <protection hidden="1"/>
    </xf>
    <xf numFmtId="0" fontId="1" fillId="0" borderId="31" xfId="0" applyFont="1" applyBorder="1" applyAlignment="1" applyProtection="1">
      <alignment horizontal="center"/>
      <protection hidden="1"/>
    </xf>
    <xf numFmtId="0" fontId="0" fillId="0" borderId="46" xfId="0" applyBorder="1" applyAlignment="1" applyProtection="1">
      <alignment horizontal="center"/>
      <protection hidden="1"/>
    </xf>
    <xf numFmtId="0" fontId="1" fillId="0" borderId="128" xfId="0" applyFont="1" applyBorder="1" applyProtection="1">
      <protection hidden="1"/>
    </xf>
    <xf numFmtId="0" fontId="1" fillId="0" borderId="136" xfId="0" applyFont="1" applyBorder="1" applyProtection="1">
      <protection hidden="1"/>
    </xf>
    <xf numFmtId="0" fontId="0" fillId="0" borderId="121" xfId="0" applyBorder="1" applyProtection="1">
      <protection hidden="1"/>
    </xf>
    <xf numFmtId="0" fontId="0" fillId="0" borderId="121" xfId="0" applyBorder="1" applyAlignment="1" applyProtection="1">
      <alignment horizontal="center"/>
      <protection hidden="1"/>
    </xf>
    <xf numFmtId="0" fontId="0" fillId="0" borderId="132" xfId="0" applyBorder="1" applyAlignment="1" applyProtection="1">
      <alignment horizontal="center"/>
      <protection hidden="1"/>
    </xf>
    <xf numFmtId="0" fontId="0" fillId="18" borderId="32" xfId="0" applyFill="1" applyBorder="1" applyProtection="1">
      <protection hidden="1"/>
    </xf>
    <xf numFmtId="178" fontId="0" fillId="18" borderId="33" xfId="0" applyNumberFormat="1" applyFill="1" applyBorder="1" applyProtection="1">
      <protection hidden="1"/>
    </xf>
    <xf numFmtId="178" fontId="1" fillId="18" borderId="33" xfId="0" applyNumberFormat="1" applyFont="1" applyFill="1" applyBorder="1" applyAlignment="1" applyProtection="1">
      <alignment horizontal="left"/>
      <protection hidden="1"/>
    </xf>
    <xf numFmtId="178" fontId="1" fillId="18" borderId="26" xfId="0" applyNumberFormat="1" applyFont="1" applyFill="1" applyBorder="1" applyAlignment="1" applyProtection="1">
      <alignment horizontal="left"/>
      <protection hidden="1"/>
    </xf>
    <xf numFmtId="0" fontId="1" fillId="0" borderId="106" xfId="0" applyNumberFormat="1" applyFont="1" applyBorder="1" applyAlignment="1" applyProtection="1">
      <alignment horizontal="center"/>
      <protection hidden="1"/>
    </xf>
    <xf numFmtId="0" fontId="1" fillId="0" borderId="112" xfId="0" applyNumberFormat="1" applyFont="1" applyBorder="1" applyAlignment="1" applyProtection="1">
      <alignment horizontal="center"/>
      <protection hidden="1"/>
    </xf>
    <xf numFmtId="0" fontId="1" fillId="0" borderId="140" xfId="0" applyFont="1" applyBorder="1" applyAlignment="1" applyProtection="1">
      <alignment horizontal="center"/>
      <protection hidden="1"/>
    </xf>
    <xf numFmtId="0" fontId="0" fillId="0" borderId="141" xfId="0" applyBorder="1" applyAlignment="1" applyProtection="1">
      <alignment horizontal="center"/>
      <protection hidden="1"/>
    </xf>
    <xf numFmtId="0" fontId="0" fillId="0" borderId="144" xfId="0" applyBorder="1" applyProtection="1">
      <protection hidden="1"/>
    </xf>
    <xf numFmtId="178" fontId="0" fillId="0" borderId="144" xfId="0" applyNumberFormat="1" applyBorder="1" applyAlignment="1" applyProtection="1">
      <alignment horizontal="left"/>
      <protection hidden="1"/>
    </xf>
    <xf numFmtId="0" fontId="1" fillId="0" borderId="144" xfId="0" applyNumberFormat="1" applyFont="1" applyBorder="1" applyAlignment="1" applyProtection="1">
      <alignment horizontal="center"/>
      <protection hidden="1"/>
    </xf>
    <xf numFmtId="0" fontId="1" fillId="0" borderId="145" xfId="0" applyNumberFormat="1" applyFont="1" applyBorder="1" applyAlignment="1" applyProtection="1">
      <alignment horizontal="center"/>
      <protection hidden="1"/>
    </xf>
    <xf numFmtId="178" fontId="0" fillId="0" borderId="9" xfId="0" applyNumberFormat="1" applyBorder="1" applyProtection="1">
      <protection hidden="1"/>
    </xf>
    <xf numFmtId="178" fontId="1" fillId="14" borderId="63" xfId="0" applyNumberFormat="1" applyFont="1" applyFill="1" applyBorder="1" applyAlignment="1" applyProtection="1">
      <alignment horizontal="left"/>
      <protection hidden="1"/>
    </xf>
    <xf numFmtId="0" fontId="1" fillId="0" borderId="106" xfId="0" applyFont="1" applyBorder="1" applyAlignment="1" applyProtection="1">
      <alignment horizontal="center"/>
      <protection hidden="1"/>
    </xf>
    <xf numFmtId="0" fontId="0" fillId="14" borderId="106" xfId="0" applyFill="1" applyBorder="1" applyAlignment="1" applyProtection="1">
      <alignment horizontal="center"/>
      <protection hidden="1"/>
    </xf>
    <xf numFmtId="178" fontId="0" fillId="14" borderId="106" xfId="0" applyNumberFormat="1" applyFill="1" applyBorder="1" applyAlignment="1" applyProtection="1">
      <alignment horizontal="center"/>
      <protection hidden="1"/>
    </xf>
    <xf numFmtId="178" fontId="0" fillId="0" borderId="146" xfId="0" applyNumberFormat="1" applyBorder="1" applyAlignment="1" applyProtection="1">
      <alignment horizontal="center"/>
      <protection hidden="1"/>
    </xf>
    <xf numFmtId="0" fontId="0" fillId="0" borderId="144" xfId="0" applyBorder="1" applyAlignment="1" applyProtection="1">
      <alignment horizontal="center"/>
      <protection hidden="1"/>
    </xf>
    <xf numFmtId="0" fontId="0" fillId="14" borderId="144" xfId="0" applyFill="1" applyBorder="1" applyAlignment="1" applyProtection="1">
      <alignment horizontal="center"/>
      <protection hidden="1"/>
    </xf>
    <xf numFmtId="178" fontId="0" fillId="14" borderId="144" xfId="0" applyNumberFormat="1" applyFill="1" applyBorder="1" applyAlignment="1" applyProtection="1">
      <alignment horizontal="center"/>
      <protection hidden="1"/>
    </xf>
    <xf numFmtId="178" fontId="0" fillId="0" borderId="147" xfId="0" applyNumberFormat="1" applyBorder="1" applyAlignment="1" applyProtection="1">
      <alignment horizontal="center"/>
      <protection hidden="1"/>
    </xf>
    <xf numFmtId="0" fontId="0" fillId="0" borderId="148" xfId="0" applyBorder="1" applyAlignment="1" applyProtection="1">
      <alignment horizontal="center"/>
      <protection hidden="1"/>
    </xf>
    <xf numFmtId="178" fontId="0" fillId="18" borderId="149" xfId="0" applyNumberFormat="1" applyFill="1" applyBorder="1" applyAlignment="1" applyProtection="1">
      <alignment horizontal="center"/>
      <protection hidden="1"/>
    </xf>
    <xf numFmtId="0" fontId="0" fillId="0" borderId="150" xfId="0" applyBorder="1" applyAlignment="1" applyProtection="1">
      <alignment horizontal="center"/>
      <protection hidden="1"/>
    </xf>
    <xf numFmtId="0" fontId="0" fillId="0" borderId="145" xfId="0" applyBorder="1" applyAlignment="1" applyProtection="1">
      <alignment horizontal="center"/>
      <protection hidden="1"/>
    </xf>
    <xf numFmtId="0" fontId="0" fillId="0" borderId="151" xfId="0" applyBorder="1" applyAlignment="1" applyProtection="1">
      <alignment horizontal="center"/>
      <protection hidden="1"/>
    </xf>
    <xf numFmtId="178" fontId="0" fillId="0" borderId="152" xfId="0" applyNumberFormat="1" applyBorder="1" applyAlignment="1" applyProtection="1">
      <alignment horizontal="center"/>
      <protection hidden="1"/>
    </xf>
    <xf numFmtId="0" fontId="0" fillId="0" borderId="153" xfId="0" applyBorder="1" applyAlignment="1" applyProtection="1">
      <alignment horizontal="center"/>
      <protection hidden="1"/>
    </xf>
    <xf numFmtId="178" fontId="0" fillId="0" borderId="106" xfId="0" applyNumberFormat="1" applyBorder="1" applyAlignment="1" applyProtection="1">
      <alignment horizontal="center"/>
      <protection hidden="1"/>
    </xf>
    <xf numFmtId="0" fontId="0" fillId="0" borderId="152" xfId="0" applyBorder="1" applyAlignment="1" applyProtection="1">
      <alignment horizontal="center"/>
      <protection hidden="1"/>
    </xf>
    <xf numFmtId="178" fontId="0" fillId="0" borderId="154" xfId="0" applyNumberFormat="1" applyBorder="1" applyAlignment="1" applyProtection="1">
      <alignment horizontal="center"/>
      <protection hidden="1"/>
    </xf>
    <xf numFmtId="0" fontId="0" fillId="0" borderId="155" xfId="0" applyBorder="1" applyAlignment="1" applyProtection="1">
      <alignment horizontal="center"/>
      <protection hidden="1"/>
    </xf>
    <xf numFmtId="178" fontId="0" fillId="0" borderId="144" xfId="0" applyNumberFormat="1" applyBorder="1" applyAlignment="1" applyProtection="1">
      <alignment horizontal="center"/>
      <protection hidden="1"/>
    </xf>
    <xf numFmtId="0" fontId="0" fillId="0" borderId="156" xfId="0" applyBorder="1" applyAlignment="1" applyProtection="1">
      <alignment horizontal="center"/>
      <protection hidden="1"/>
    </xf>
    <xf numFmtId="0" fontId="1" fillId="0" borderId="144" xfId="0" applyFont="1" applyBorder="1" applyAlignment="1" applyProtection="1">
      <alignment horizontal="center"/>
      <protection hidden="1"/>
    </xf>
    <xf numFmtId="0" fontId="0" fillId="0" borderId="154" xfId="0" applyBorder="1" applyAlignment="1" applyProtection="1">
      <alignment horizontal="center"/>
      <protection hidden="1"/>
    </xf>
    <xf numFmtId="178" fontId="1" fillId="18" borderId="157" xfId="0" applyNumberFormat="1" applyFont="1" applyFill="1" applyBorder="1" applyAlignment="1" applyProtection="1">
      <alignment horizontal="left"/>
      <protection hidden="1"/>
    </xf>
    <xf numFmtId="183" fontId="0" fillId="0" borderId="103" xfId="0" applyNumberFormat="1" applyBorder="1" applyAlignment="1" applyProtection="1">
      <alignment horizontal="center"/>
      <protection hidden="1"/>
    </xf>
    <xf numFmtId="0" fontId="1" fillId="0" borderId="110" xfId="0" applyFont="1" applyBorder="1" applyAlignment="1" applyProtection="1">
      <alignment wrapText="1"/>
      <protection hidden="1"/>
    </xf>
    <xf numFmtId="178" fontId="0" fillId="14" borderId="0" xfId="0" applyNumberFormat="1" applyFill="1" applyBorder="1" applyAlignment="1" applyProtection="1">
      <alignment horizontal="center"/>
      <protection hidden="1"/>
    </xf>
    <xf numFmtId="178" fontId="0" fillId="14" borderId="159" xfId="0" applyNumberFormat="1" applyFill="1" applyBorder="1" applyAlignment="1" applyProtection="1">
      <alignment horizontal="center"/>
      <protection hidden="1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180" fontId="0" fillId="0" borderId="3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0" borderId="42" xfId="0" applyBorder="1" applyAlignment="1">
      <alignment horizontal="left"/>
    </xf>
    <xf numFmtId="0" fontId="0" fillId="0" borderId="97" xfId="0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6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7" xfId="0" applyBorder="1" applyAlignment="1">
      <alignment horizontal="center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0" fillId="0" borderId="9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6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1" fillId="0" borderId="56" xfId="0" applyFont="1" applyBorder="1" applyAlignment="1">
      <alignment horizontal="center"/>
    </xf>
    <xf numFmtId="0" fontId="1" fillId="0" borderId="108" xfId="0" applyFont="1" applyBorder="1" applyAlignment="1">
      <alignment horizontal="center"/>
    </xf>
    <xf numFmtId="0" fontId="1" fillId="0" borderId="89" xfId="0" applyFont="1" applyBorder="1" applyAlignment="1">
      <alignment horizontal="center"/>
    </xf>
    <xf numFmtId="0" fontId="1" fillId="12" borderId="100" xfId="0" applyFont="1" applyFill="1" applyBorder="1" applyAlignment="1">
      <alignment horizontal="center"/>
    </xf>
    <xf numFmtId="0" fontId="16" fillId="12" borderId="119" xfId="0" applyFont="1" applyFill="1" applyBorder="1" applyAlignment="1">
      <alignment horizontal="center"/>
    </xf>
    <xf numFmtId="0" fontId="16" fillId="12" borderId="120" xfId="0" applyFont="1" applyFill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3" xfId="0" applyBorder="1" applyAlignment="1">
      <alignment horizontal="center"/>
    </xf>
    <xf numFmtId="0" fontId="0" fillId="0" borderId="104" xfId="0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4" xfId="0" applyBorder="1" applyAlignment="1">
      <alignment horizontal="left"/>
    </xf>
    <xf numFmtId="0" fontId="0" fillId="0" borderId="105" xfId="0" applyBorder="1" applyAlignment="1">
      <alignment horizontal="left"/>
    </xf>
    <xf numFmtId="0" fontId="1" fillId="0" borderId="104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0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8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8" xfId="0" applyFont="1" applyBorder="1" applyAlignment="1">
      <alignment horizontal="center" vertical="center" textRotation="90"/>
    </xf>
    <xf numFmtId="0" fontId="16" fillId="0" borderId="98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2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9" xfId="0" applyBorder="1" applyAlignment="1">
      <alignment horizontal="center"/>
    </xf>
    <xf numFmtId="0" fontId="1" fillId="0" borderId="97" xfId="0" applyFont="1" applyBorder="1" applyAlignment="1">
      <alignment horizontal="left"/>
    </xf>
    <xf numFmtId="0" fontId="0" fillId="0" borderId="99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08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37" fillId="0" borderId="118" xfId="0" applyFont="1" applyBorder="1" applyAlignment="1" applyProtection="1">
      <alignment horizontal="center"/>
      <protection hidden="1"/>
    </xf>
    <xf numFmtId="0" fontId="0" fillId="0" borderId="67" xfId="0" applyBorder="1" applyAlignment="1" applyProtection="1">
      <alignment horizontal="center"/>
      <protection hidden="1"/>
    </xf>
    <xf numFmtId="0" fontId="0" fillId="0" borderId="158" xfId="0" applyBorder="1" applyAlignment="1" applyProtection="1">
      <alignment horizontal="center"/>
      <protection hidden="1"/>
    </xf>
    <xf numFmtId="0" fontId="0" fillId="0" borderId="68" xfId="0" applyBorder="1" applyAlignment="1" applyProtection="1">
      <alignment horizontal="center"/>
      <protection hidden="1"/>
    </xf>
    <xf numFmtId="0" fontId="1" fillId="0" borderId="142" xfId="0" applyFont="1" applyBorder="1" applyAlignment="1" applyProtection="1">
      <alignment horizontal="center"/>
      <protection hidden="1"/>
    </xf>
    <xf numFmtId="0" fontId="0" fillId="0" borderId="142" xfId="0" applyBorder="1" applyAlignment="1" applyProtection="1">
      <alignment horizontal="center"/>
      <protection hidden="1"/>
    </xf>
    <xf numFmtId="0" fontId="0" fillId="0" borderId="143" xfId="0" applyBorder="1" applyAlignment="1" applyProtection="1">
      <alignment horizontal="center"/>
      <protection hidden="1"/>
    </xf>
    <xf numFmtId="0" fontId="1" fillId="0" borderId="139" xfId="0" applyFont="1" applyBorder="1" applyAlignment="1" applyProtection="1">
      <alignment horizontal="center"/>
      <protection hidden="1"/>
    </xf>
    <xf numFmtId="0" fontId="0" fillId="0" borderId="48" xfId="0" applyBorder="1" applyAlignment="1" applyProtection="1">
      <alignment horizontal="center"/>
      <protection hidden="1"/>
    </xf>
    <xf numFmtId="0" fontId="0" fillId="0" borderId="76" xfId="0" applyBorder="1" applyAlignment="1" applyProtection="1">
      <alignment horizontal="center"/>
      <protection hidden="1"/>
    </xf>
    <xf numFmtId="0" fontId="0" fillId="0" borderId="86" xfId="0" applyBorder="1" applyAlignment="1" applyProtection="1">
      <alignment horizontal="center"/>
      <protection hidden="1"/>
    </xf>
    <xf numFmtId="0" fontId="37" fillId="0" borderId="67" xfId="0" applyFont="1" applyBorder="1" applyAlignment="1" applyProtection="1">
      <alignment horizontal="center"/>
      <protection hidden="1"/>
    </xf>
    <xf numFmtId="0" fontId="37" fillId="0" borderId="158" xfId="0" applyFont="1" applyBorder="1" applyAlignment="1" applyProtection="1">
      <alignment horizontal="center"/>
      <protection hidden="1"/>
    </xf>
    <xf numFmtId="0" fontId="37" fillId="0" borderId="68" xfId="0" applyFont="1" applyBorder="1" applyAlignment="1" applyProtection="1">
      <alignment horizontal="center"/>
      <protection hidden="1"/>
    </xf>
    <xf numFmtId="0" fontId="0" fillId="2" borderId="24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87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4" fillId="16" borderId="56" xfId="0" applyFont="1" applyFill="1" applyBorder="1" applyAlignment="1">
      <alignment horizontal="center"/>
    </xf>
    <xf numFmtId="0" fontId="4" fillId="16" borderId="17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94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93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center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0" fillId="2" borderId="80" xfId="0" applyFill="1" applyBorder="1" applyAlignment="1">
      <alignment horizontal="center" wrapText="1"/>
    </xf>
    <xf numFmtId="0" fontId="21" fillId="7" borderId="17" xfId="0" applyFont="1" applyFill="1" applyBorder="1" applyAlignment="1">
      <alignment horizontal="center"/>
    </xf>
    <xf numFmtId="178" fontId="0" fillId="14" borderId="31" xfId="0" applyNumberFormat="1" applyFill="1" applyBorder="1" applyAlignment="1" applyProtection="1">
      <alignment horizontal="center"/>
      <protection hidden="1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638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156672"/>
        <c:axId val="330072448"/>
      </c:lineChart>
      <c:catAx>
        <c:axId val="330156672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30072448"/>
        <c:crosses val="autoZero"/>
        <c:auto val="1"/>
        <c:lblAlgn val="ctr"/>
        <c:lblOffset val="100"/>
        <c:tickMarkSkip val="1"/>
        <c:noMultiLvlLbl val="0"/>
      </c:catAx>
      <c:valAx>
        <c:axId val="330072448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30156672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135680"/>
        <c:axId val="335937536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939072"/>
        <c:axId val="335940608"/>
      </c:lineChart>
      <c:catAx>
        <c:axId val="316135680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35937536"/>
        <c:crosses val="autoZero"/>
        <c:auto val="1"/>
        <c:lblAlgn val="ctr"/>
        <c:lblOffset val="100"/>
        <c:tickMarkSkip val="1"/>
        <c:noMultiLvlLbl val="0"/>
      </c:catAx>
      <c:valAx>
        <c:axId val="335937536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16135680"/>
        <c:crosses val="autoZero"/>
        <c:crossBetween val="midCat"/>
        <c:majorUnit val="1"/>
      </c:valAx>
      <c:catAx>
        <c:axId val="335939072"/>
        <c:scaling>
          <c:orientation val="minMax"/>
        </c:scaling>
        <c:delete val="1"/>
        <c:axPos val="b"/>
        <c:majorTickMark val="out"/>
        <c:minorTickMark val="none"/>
        <c:tickLblPos val="nextTo"/>
        <c:crossAx val="335940608"/>
        <c:crosses val="autoZero"/>
        <c:auto val="1"/>
        <c:lblAlgn val="ctr"/>
        <c:lblOffset val="100"/>
        <c:noMultiLvlLbl val="0"/>
      </c:catAx>
      <c:valAx>
        <c:axId val="335940608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35939072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56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44</xdr:col>
          <xdr:colOff>9525</xdr:colOff>
          <xdr:row>2</xdr:row>
          <xdr:rowOff>152400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70" t="s">
        <v>252</v>
      </c>
      <c r="C1" s="670"/>
      <c r="D1" s="670"/>
      <c r="E1" s="670"/>
      <c r="F1" s="670"/>
      <c r="G1" s="670"/>
      <c r="H1" s="670"/>
      <c r="I1" s="670"/>
      <c r="J1" s="670"/>
      <c r="K1" s="670"/>
      <c r="L1" s="670"/>
    </row>
    <row r="2" spans="1:12" s="29" customFormat="1" ht="20.25" customHeight="1" x14ac:dyDescent="0.2">
      <c r="A2" s="28"/>
      <c r="B2" s="670"/>
      <c r="C2" s="670"/>
      <c r="D2" s="670"/>
      <c r="E2" s="670"/>
      <c r="F2" s="670"/>
      <c r="G2" s="670"/>
      <c r="H2" s="670"/>
      <c r="I2" s="670"/>
      <c r="J2" s="670"/>
      <c r="K2" s="670"/>
      <c r="L2" s="670"/>
    </row>
    <row r="3" spans="1:12" s="29" customFormat="1" ht="15.75" customHeight="1" x14ac:dyDescent="0.2">
      <c r="A3" s="28"/>
      <c r="B3" s="671" t="s">
        <v>280</v>
      </c>
      <c r="C3" s="671"/>
      <c r="D3" s="671"/>
      <c r="E3" s="671"/>
      <c r="F3" s="671"/>
      <c r="G3" s="671"/>
      <c r="H3" s="671"/>
      <c r="I3" s="671"/>
      <c r="J3" s="671"/>
      <c r="K3" s="671"/>
      <c r="L3" s="671"/>
    </row>
    <row r="4" spans="1:12" s="29" customFormat="1" ht="13.5" thickBot="1" x14ac:dyDescent="0.25">
      <c r="A4" s="28"/>
      <c r="B4" s="672"/>
      <c r="C4" s="672"/>
      <c r="D4" s="672"/>
      <c r="E4" s="672"/>
      <c r="F4" s="672"/>
      <c r="G4" s="672"/>
      <c r="H4" s="672"/>
      <c r="I4" s="672"/>
      <c r="J4" s="672"/>
      <c r="K4" s="672"/>
      <c r="L4" s="672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733" t="s">
        <v>558</v>
      </c>
      <c r="D1" s="734"/>
      <c r="E1" s="734"/>
      <c r="F1" s="734"/>
      <c r="G1" s="734"/>
      <c r="H1" s="734"/>
      <c r="I1" s="734"/>
      <c r="J1" s="734"/>
      <c r="K1" s="734"/>
      <c r="L1" s="734"/>
      <c r="M1" s="734"/>
      <c r="N1" s="734"/>
      <c r="O1" s="734"/>
    </row>
    <row r="3" spans="2:15" ht="13.5" thickBot="1" x14ac:dyDescent="0.25"/>
    <row r="4" spans="2:15" x14ac:dyDescent="0.2">
      <c r="B4" s="746" t="s">
        <v>325</v>
      </c>
      <c r="C4" s="747"/>
      <c r="D4" s="748"/>
      <c r="E4" s="748"/>
      <c r="F4" s="748"/>
      <c r="G4" s="748"/>
      <c r="H4" s="748"/>
      <c r="I4" s="748"/>
      <c r="J4" s="748"/>
      <c r="K4" s="748"/>
      <c r="L4" s="748"/>
      <c r="M4" s="748"/>
      <c r="N4" s="749"/>
    </row>
    <row r="5" spans="2:15" x14ac:dyDescent="0.2">
      <c r="B5" s="750" t="s">
        <v>335</v>
      </c>
      <c r="C5" s="751"/>
      <c r="D5" s="751"/>
      <c r="E5" s="751"/>
      <c r="F5" s="751"/>
      <c r="G5" s="751"/>
      <c r="H5" s="751"/>
      <c r="I5" s="751"/>
      <c r="J5" s="751"/>
      <c r="K5" s="751"/>
      <c r="L5" s="751"/>
      <c r="M5" s="751"/>
      <c r="N5" s="752"/>
    </row>
    <row r="6" spans="2:15" x14ac:dyDescent="0.2">
      <c r="B6" s="753"/>
      <c r="C6" s="704"/>
      <c r="D6" s="704"/>
      <c r="E6" s="704"/>
      <c r="F6" s="704"/>
      <c r="G6" s="704"/>
      <c r="H6" s="704"/>
      <c r="I6" s="704"/>
      <c r="J6" s="704"/>
      <c r="K6" s="704"/>
      <c r="L6" s="704"/>
      <c r="M6" s="704"/>
      <c r="N6" s="754"/>
    </row>
    <row r="7" spans="2:15" x14ac:dyDescent="0.2">
      <c r="B7" s="743"/>
      <c r="C7" s="474" t="s">
        <v>320</v>
      </c>
      <c r="D7" s="475"/>
      <c r="E7" s="755" t="str">
        <f>CUST_Geral_M_OBRA!D6</f>
        <v>Reforma de imóvel em Jacarepaguá</v>
      </c>
      <c r="F7" s="755"/>
      <c r="G7" s="695"/>
      <c r="H7" s="695"/>
      <c r="I7" s="695"/>
      <c r="J7" s="695"/>
      <c r="K7" s="695"/>
      <c r="L7" s="695"/>
      <c r="M7" s="695"/>
      <c r="N7" s="756"/>
    </row>
    <row r="8" spans="2:15" x14ac:dyDescent="0.2">
      <c r="B8" s="744"/>
      <c r="C8" s="737" t="s">
        <v>321</v>
      </c>
      <c r="D8" s="738"/>
      <c r="E8" s="755" t="str">
        <f>CUST_Geral_M_OBRA!D7</f>
        <v>Rua Cassiopeia, n° 86, Taquara - RJ</v>
      </c>
      <c r="F8" s="755"/>
      <c r="G8" s="695"/>
      <c r="H8" s="695"/>
      <c r="I8" s="695"/>
      <c r="J8" s="695"/>
      <c r="K8" s="695"/>
      <c r="L8" s="695"/>
      <c r="M8" s="695"/>
      <c r="N8" s="756"/>
    </row>
    <row r="9" spans="2:15" x14ac:dyDescent="0.2">
      <c r="B9" s="744"/>
      <c r="C9" s="737" t="s">
        <v>545</v>
      </c>
      <c r="D9" s="738"/>
      <c r="E9" s="473">
        <v>44670</v>
      </c>
      <c r="F9" s="473"/>
      <c r="G9" s="464"/>
      <c r="H9" s="464"/>
      <c r="I9" s="464"/>
      <c r="J9" s="473"/>
      <c r="K9" s="466"/>
      <c r="L9" s="466"/>
      <c r="M9" s="466" t="s">
        <v>326</v>
      </c>
      <c r="N9" s="483"/>
    </row>
    <row r="10" spans="2:15" x14ac:dyDescent="0.2">
      <c r="B10" s="745"/>
      <c r="C10" s="476" t="s">
        <v>316</v>
      </c>
      <c r="D10" s="477" t="s">
        <v>548</v>
      </c>
      <c r="E10" s="464" t="s">
        <v>1</v>
      </c>
      <c r="F10" s="465" t="s">
        <v>515</v>
      </c>
      <c r="G10" s="464" t="s">
        <v>270</v>
      </c>
      <c r="H10" s="464" t="s">
        <v>317</v>
      </c>
      <c r="I10" s="207" t="s">
        <v>27</v>
      </c>
      <c r="J10" s="465" t="s">
        <v>577</v>
      </c>
      <c r="K10" s="465" t="s">
        <v>513</v>
      </c>
      <c r="L10" s="465" t="s">
        <v>514</v>
      </c>
      <c r="M10" s="466" t="s">
        <v>270</v>
      </c>
      <c r="N10" s="484" t="s">
        <v>318</v>
      </c>
    </row>
    <row r="11" spans="2:15" x14ac:dyDescent="0.2">
      <c r="B11" s="740" t="s">
        <v>531</v>
      </c>
      <c r="C11" s="463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65" t="s">
        <v>532</v>
      </c>
      <c r="F11" s="465"/>
      <c r="G11" s="464">
        <v>1</v>
      </c>
      <c r="H11" s="468"/>
      <c r="I11" s="482" t="str">
        <f t="shared" ref="I11:I23" si="0">IF(H11="","",G11*H11)</f>
        <v/>
      </c>
      <c r="J11" s="465"/>
      <c r="K11" s="464"/>
      <c r="L11" s="464"/>
      <c r="M11" s="464"/>
      <c r="N11" s="469"/>
    </row>
    <row r="12" spans="2:15" x14ac:dyDescent="0.2">
      <c r="B12" s="741"/>
      <c r="C12" s="463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533</v>
      </c>
      <c r="F12" s="465"/>
      <c r="G12" s="464">
        <v>1</v>
      </c>
      <c r="H12" s="468"/>
      <c r="I12" s="482" t="str">
        <f t="shared" si="0"/>
        <v/>
      </c>
      <c r="J12" s="465"/>
      <c r="K12" s="464"/>
      <c r="L12" s="464"/>
      <c r="M12" s="464"/>
      <c r="N12" s="469"/>
    </row>
    <row r="13" spans="2:15" x14ac:dyDescent="0.2">
      <c r="B13" s="741"/>
      <c r="C13" s="463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4" t="s">
        <v>534</v>
      </c>
      <c r="F13" s="464"/>
      <c r="G13" s="464">
        <v>1</v>
      </c>
      <c r="H13" s="468"/>
      <c r="I13" s="482" t="str">
        <f t="shared" si="0"/>
        <v/>
      </c>
      <c r="J13" s="464"/>
      <c r="K13" s="464"/>
      <c r="L13" s="464"/>
      <c r="M13" s="464"/>
      <c r="N13" s="469"/>
    </row>
    <row r="14" spans="2:15" ht="13.5" thickBot="1" x14ac:dyDescent="0.25">
      <c r="B14" s="742"/>
      <c r="C14" s="463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277" t="s">
        <v>535</v>
      </c>
      <c r="F14" s="277"/>
      <c r="G14" s="277">
        <v>1</v>
      </c>
      <c r="H14" s="478"/>
      <c r="I14" s="279" t="str">
        <f t="shared" si="0"/>
        <v/>
      </c>
      <c r="J14" s="277"/>
      <c r="K14" s="277"/>
      <c r="L14" s="277"/>
      <c r="M14" s="277"/>
      <c r="N14" s="485"/>
    </row>
    <row r="15" spans="2:15" x14ac:dyDescent="0.2">
      <c r="B15" s="735" t="s">
        <v>547</v>
      </c>
      <c r="C15" s="463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79" t="s">
        <v>537</v>
      </c>
      <c r="F15" s="479"/>
      <c r="G15" s="479">
        <v>1</v>
      </c>
      <c r="H15" s="480"/>
      <c r="I15" s="481" t="str">
        <f t="shared" si="0"/>
        <v/>
      </c>
      <c r="J15" s="479"/>
      <c r="K15" s="479"/>
      <c r="L15" s="479"/>
      <c r="M15" s="479"/>
      <c r="N15" s="486"/>
    </row>
    <row r="16" spans="2:15" x14ac:dyDescent="0.2">
      <c r="B16" s="736"/>
      <c r="C16" s="463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4" t="s">
        <v>536</v>
      </c>
      <c r="F16" s="464"/>
      <c r="G16" s="464">
        <v>1</v>
      </c>
      <c r="H16" s="468"/>
      <c r="I16" s="482" t="str">
        <f t="shared" si="0"/>
        <v/>
      </c>
      <c r="J16" s="464"/>
      <c r="K16" s="464"/>
      <c r="L16" s="464"/>
      <c r="M16" s="464"/>
      <c r="N16" s="469"/>
    </row>
    <row r="17" spans="2:14" x14ac:dyDescent="0.2">
      <c r="B17" s="736"/>
      <c r="C17" s="463">
        <f>IF(D17="","",ROW(A17)-10-COUNTBLANK($D$11:D17))</f>
        <v>7</v>
      </c>
      <c r="D17" s="464" t="str">
        <f>IF(E17="","",IF(E16="",ROW($A$11)-10&amp;"."&amp;COUNTA($E$11:E17),ROW($A$11)-10-COUNTBLANK($E$11:E17)&amp;"."&amp;ROW(A17)-10))</f>
        <v>1.7</v>
      </c>
      <c r="E17" s="464" t="s">
        <v>538</v>
      </c>
      <c r="F17" s="464"/>
      <c r="G17" s="464">
        <v>1</v>
      </c>
      <c r="H17" s="468"/>
      <c r="I17" s="482" t="str">
        <f t="shared" si="0"/>
        <v/>
      </c>
      <c r="J17" s="464"/>
      <c r="K17" s="464"/>
      <c r="L17" s="464"/>
      <c r="M17" s="464"/>
      <c r="N17" s="469"/>
    </row>
    <row r="18" spans="2:14" x14ac:dyDescent="0.2">
      <c r="B18" s="736"/>
      <c r="C18" s="463">
        <f>IF(D18="","",ROW(A18)-10-COUNTBLANK($D$11:D18))</f>
        <v>8</v>
      </c>
      <c r="D18" s="464" t="str">
        <f>IF(E18="","",IF(E17="",ROW($A$11)-10&amp;"."&amp;COUNTA($E$11:E18),ROW($A$11)-10-COUNTBLANK($E$11:E18)&amp;"."&amp;ROW(A18)-10))</f>
        <v>1.8</v>
      </c>
      <c r="E18" s="464" t="s">
        <v>539</v>
      </c>
      <c r="F18" s="464"/>
      <c r="G18" s="464">
        <v>2</v>
      </c>
      <c r="H18" s="468"/>
      <c r="I18" s="482" t="str">
        <f t="shared" si="0"/>
        <v/>
      </c>
      <c r="J18" s="464"/>
      <c r="K18" s="464"/>
      <c r="L18" s="464">
        <v>1</v>
      </c>
      <c r="M18" s="464"/>
      <c r="N18" s="469"/>
    </row>
    <row r="19" spans="2:14" x14ac:dyDescent="0.2">
      <c r="B19" s="736"/>
      <c r="C19" s="463">
        <f>IF(D19="","",ROW(A19)-10-COUNTBLANK($D$11:D19))</f>
        <v>9</v>
      </c>
      <c r="D19" s="464" t="str">
        <f>IF(E19="","",IF(E18="",ROW($A$11)-10&amp;"."&amp;COUNTA($E$11:E19),ROW($A$11)-10-COUNTBLANK($E$11:E19)&amp;"."&amp;ROW(A19)-10))</f>
        <v>1.9</v>
      </c>
      <c r="E19" s="464" t="s">
        <v>540</v>
      </c>
      <c r="F19" s="464"/>
      <c r="G19" s="464">
        <v>1</v>
      </c>
      <c r="H19" s="468"/>
      <c r="I19" s="482" t="str">
        <f t="shared" si="0"/>
        <v/>
      </c>
      <c r="J19" s="464"/>
      <c r="K19" s="464"/>
      <c r="L19" s="464"/>
      <c r="M19" s="464"/>
      <c r="N19" s="469"/>
    </row>
    <row r="20" spans="2:14" x14ac:dyDescent="0.2">
      <c r="B20" s="736"/>
      <c r="C20" s="463">
        <f>IF(D20="","",ROW(A20)-10-COUNTBLANK($D$11:D20))</f>
        <v>10</v>
      </c>
      <c r="D20" s="464" t="str">
        <f>IF(E20="","",IF(E19="",ROW($A$11)-10&amp;"."&amp;COUNTA($E$11:E20),ROW($A$11)-10-COUNTBLANK($E$11:E20)&amp;"."&amp;ROW(A20)-10))</f>
        <v>1.10</v>
      </c>
      <c r="E20" s="464" t="s">
        <v>542</v>
      </c>
      <c r="F20" s="464"/>
      <c r="G20" s="464">
        <v>2</v>
      </c>
      <c r="H20" s="468"/>
      <c r="I20" s="482" t="str">
        <f t="shared" si="0"/>
        <v/>
      </c>
      <c r="J20" s="464"/>
      <c r="K20" s="464"/>
      <c r="L20" s="464"/>
      <c r="M20" s="464"/>
      <c r="N20" s="469"/>
    </row>
    <row r="21" spans="2:14" x14ac:dyDescent="0.2">
      <c r="B21" s="736"/>
      <c r="C21" s="463">
        <f>IF(D21="","",ROW(A21)-10-COUNTBLANK($D$11:D21))</f>
        <v>11</v>
      </c>
      <c r="D21" s="464" t="str">
        <f>IF(E21="","",IF(E20="",ROW($A$11)-10&amp;"."&amp;COUNTA($E$11:E21),ROW($A$11)-10-COUNTBLANK($E$11:E21)&amp;"."&amp;ROW(A21)-10))</f>
        <v>1.11</v>
      </c>
      <c r="E21" s="464" t="s">
        <v>543</v>
      </c>
      <c r="F21" s="464"/>
      <c r="G21" s="464">
        <v>1</v>
      </c>
      <c r="H21" s="468"/>
      <c r="I21" s="482" t="str">
        <f t="shared" si="0"/>
        <v/>
      </c>
      <c r="J21" s="464"/>
      <c r="K21" s="464"/>
      <c r="L21" s="464"/>
      <c r="M21" s="464"/>
      <c r="N21" s="469"/>
    </row>
    <row r="22" spans="2:14" x14ac:dyDescent="0.2">
      <c r="B22" s="736"/>
      <c r="C22" s="463">
        <f>IF(D22="","",ROW(A22)-10-COUNTBLANK($D$11:D22))</f>
        <v>12</v>
      </c>
      <c r="D22" s="464" t="str">
        <f>IF(E22="","",IF(E21="",ROW($A$11)-10&amp;"."&amp;COUNTA($E$11:E22),ROW($A$11)-10-COUNTBLANK($E$11:E22)&amp;"."&amp;ROW(A22)-10))</f>
        <v>1.12</v>
      </c>
      <c r="E22" s="464" t="s">
        <v>544</v>
      </c>
      <c r="F22" s="464"/>
      <c r="G22" s="464">
        <v>1</v>
      </c>
      <c r="H22" s="468"/>
      <c r="I22" s="482" t="str">
        <f t="shared" si="0"/>
        <v/>
      </c>
      <c r="J22" s="464"/>
      <c r="K22" s="464"/>
      <c r="L22" s="464"/>
      <c r="M22" s="464"/>
      <c r="N22" s="469"/>
    </row>
    <row r="23" spans="2:14" ht="13.5" thickBot="1" x14ac:dyDescent="0.25">
      <c r="B23" s="736"/>
      <c r="C23" s="463">
        <f>IF(D23="","",ROW(A23)-10-COUNTBLANK($D$11:D23))</f>
        <v>13</v>
      </c>
      <c r="D23" s="464" t="str">
        <f>IF(E23="","",IF(E22="",ROW($A$11)-10&amp;"."&amp;COUNTA($E$11:E23),ROW($A$11)-10-COUNTBLANK($E$11:E23)&amp;"."&amp;ROW(A23)-10))</f>
        <v>1.13</v>
      </c>
      <c r="E23" s="465" t="s">
        <v>546</v>
      </c>
      <c r="F23" s="489">
        <v>44677</v>
      </c>
      <c r="G23" s="464">
        <v>1</v>
      </c>
      <c r="H23" s="468">
        <v>2.9</v>
      </c>
      <c r="I23" s="482">
        <f t="shared" si="0"/>
        <v>2.9</v>
      </c>
      <c r="J23" s="489"/>
      <c r="K23" s="464"/>
      <c r="L23" s="464"/>
      <c r="M23" s="464"/>
      <c r="N23" s="469"/>
    </row>
    <row r="24" spans="2:14" x14ac:dyDescent="0.2">
      <c r="B24" s="735" t="s">
        <v>549</v>
      </c>
      <c r="C24" s="463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E24" s="487"/>
      <c r="F24" s="488"/>
      <c r="G24" s="479"/>
      <c r="H24" s="480"/>
      <c r="I24" s="481" t="str">
        <f t="shared" ref="I24:I33" si="1">IF(H24="","",G24*H24)</f>
        <v/>
      </c>
      <c r="J24" s="488"/>
      <c r="K24" s="479"/>
      <c r="L24" s="479"/>
      <c r="M24" s="479"/>
      <c r="N24" s="486"/>
    </row>
    <row r="25" spans="2:14" x14ac:dyDescent="0.2">
      <c r="B25" s="736"/>
      <c r="C25" s="463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E25" s="465"/>
      <c r="F25" s="489"/>
      <c r="G25" s="464"/>
      <c r="H25" s="468"/>
      <c r="I25" s="482" t="str">
        <f t="shared" si="1"/>
        <v/>
      </c>
      <c r="J25" s="489"/>
      <c r="K25" s="464"/>
      <c r="L25" s="464"/>
      <c r="M25" s="464"/>
      <c r="N25" s="469"/>
    </row>
    <row r="26" spans="2:14" x14ac:dyDescent="0.2">
      <c r="B26" s="736"/>
      <c r="C26" s="463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E26" s="465"/>
      <c r="F26" s="464"/>
      <c r="G26" s="464"/>
      <c r="H26" s="468"/>
      <c r="I26" s="482" t="str">
        <f t="shared" si="1"/>
        <v/>
      </c>
      <c r="J26" s="464"/>
      <c r="K26" s="464"/>
      <c r="L26" s="464"/>
      <c r="M26" s="464"/>
      <c r="N26" s="469"/>
    </row>
    <row r="27" spans="2:14" x14ac:dyDescent="0.2">
      <c r="B27" s="736"/>
      <c r="C27" s="463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E27" s="465"/>
      <c r="F27" s="464"/>
      <c r="G27" s="464"/>
      <c r="H27" s="468"/>
      <c r="I27" s="482" t="str">
        <f t="shared" si="1"/>
        <v/>
      </c>
      <c r="J27" s="464"/>
      <c r="K27" s="464"/>
      <c r="L27" s="464"/>
      <c r="M27" s="464"/>
      <c r="N27" s="469"/>
    </row>
    <row r="28" spans="2:14" x14ac:dyDescent="0.2">
      <c r="B28" s="736"/>
      <c r="C28" s="463" t="str">
        <f>IF(D28="","",ROW(A28)-10-COUNTBLANK($D$11:D28))</f>
        <v/>
      </c>
      <c r="D28" s="464" t="str">
        <f>IF(E28="","",IF(E27="",ROW($A$11)-10&amp;"."&amp;COUNTA($E$11:E28),ROW($A$11)-10-COUNTBLANK($E$11:E28)&amp;"."&amp;ROW(A28)-10))</f>
        <v/>
      </c>
      <c r="E28" s="465"/>
      <c r="F28" s="464"/>
      <c r="G28" s="464"/>
      <c r="H28" s="468"/>
      <c r="I28" s="482" t="str">
        <f t="shared" si="1"/>
        <v/>
      </c>
      <c r="J28" s="464"/>
      <c r="K28" s="464"/>
      <c r="L28" s="464"/>
      <c r="M28" s="464"/>
      <c r="N28" s="469"/>
    </row>
    <row r="29" spans="2:14" x14ac:dyDescent="0.2">
      <c r="B29" s="736"/>
      <c r="C29" s="463" t="str">
        <f>IF(D29="","",ROW(A29)-10-COUNTBLANK($D$11:D29))</f>
        <v/>
      </c>
      <c r="D29" s="464" t="str">
        <f>IF(E29="","",IF(E28="",ROW($A$11)-10&amp;"."&amp;COUNTA($E$11:E29),ROW($A$11)-10-COUNTBLANK($E$11:E29)&amp;"."&amp;ROW(A29)-10))</f>
        <v/>
      </c>
      <c r="E29" s="465"/>
      <c r="F29" s="464"/>
      <c r="G29" s="464"/>
      <c r="H29" s="468"/>
      <c r="I29" s="482" t="str">
        <f t="shared" si="1"/>
        <v/>
      </c>
      <c r="J29" s="464"/>
      <c r="K29" s="464"/>
      <c r="L29" s="464"/>
      <c r="M29" s="464"/>
      <c r="N29" s="469"/>
    </row>
    <row r="30" spans="2:14" x14ac:dyDescent="0.2">
      <c r="B30" s="736"/>
      <c r="C30" s="463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1.14</v>
      </c>
      <c r="E30" s="465" t="s">
        <v>556</v>
      </c>
      <c r="F30" s="464"/>
      <c r="G30" s="464">
        <v>1</v>
      </c>
      <c r="H30" s="468"/>
      <c r="I30" s="482" t="str">
        <f t="shared" si="1"/>
        <v/>
      </c>
      <c r="J30" s="464"/>
      <c r="K30" s="464"/>
      <c r="L30" s="464"/>
      <c r="M30" s="464"/>
      <c r="N30" s="469"/>
    </row>
    <row r="31" spans="2:14" x14ac:dyDescent="0.2">
      <c r="B31" s="736"/>
      <c r="C31" s="463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E31" s="464"/>
      <c r="F31" s="464"/>
      <c r="G31" s="464"/>
      <c r="H31" s="468"/>
      <c r="I31" s="482" t="str">
        <f t="shared" si="1"/>
        <v/>
      </c>
      <c r="J31" s="464"/>
      <c r="K31" s="464"/>
      <c r="L31" s="464"/>
      <c r="M31" s="464"/>
      <c r="N31" s="469"/>
    </row>
    <row r="32" spans="2:14" x14ac:dyDescent="0.2">
      <c r="B32" s="736"/>
      <c r="C32" s="463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E32" s="465"/>
      <c r="F32" s="464"/>
      <c r="G32" s="464"/>
      <c r="H32" s="468"/>
      <c r="I32" s="482" t="str">
        <f t="shared" si="1"/>
        <v/>
      </c>
      <c r="J32" s="464"/>
      <c r="K32" s="464"/>
      <c r="L32" s="464"/>
      <c r="M32" s="464"/>
      <c r="N32" s="469"/>
    </row>
    <row r="33" spans="2:14" ht="13.5" thickBot="1" x14ac:dyDescent="0.25">
      <c r="B33" s="739"/>
      <c r="C33" s="463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78"/>
      <c r="I33" s="279" t="str">
        <f t="shared" si="1"/>
        <v/>
      </c>
      <c r="J33" s="277"/>
      <c r="K33" s="277"/>
      <c r="L33" s="277"/>
      <c r="M33" s="277"/>
      <c r="N33" s="485"/>
    </row>
    <row r="34" spans="2:14" x14ac:dyDescent="0.2">
      <c r="B34" s="731" t="s">
        <v>38</v>
      </c>
      <c r="E34" t="s">
        <v>567</v>
      </c>
      <c r="G34">
        <v>1</v>
      </c>
      <c r="H34" s="341"/>
    </row>
    <row r="35" spans="2:14" x14ac:dyDescent="0.2">
      <c r="B35" s="715"/>
      <c r="E35" t="s">
        <v>568</v>
      </c>
      <c r="G35">
        <v>1</v>
      </c>
      <c r="H35" s="341"/>
    </row>
    <row r="36" spans="2:14" x14ac:dyDescent="0.2">
      <c r="B36" s="715"/>
      <c r="E36" t="s">
        <v>569</v>
      </c>
      <c r="G36">
        <v>1</v>
      </c>
      <c r="H36" s="341"/>
    </row>
    <row r="37" spans="2:14" x14ac:dyDescent="0.2">
      <c r="B37" s="715"/>
      <c r="E37" t="s">
        <v>570</v>
      </c>
      <c r="F37" s="491">
        <v>44683</v>
      </c>
      <c r="G37">
        <v>2</v>
      </c>
      <c r="H37" s="341"/>
      <c r="J37" s="491"/>
    </row>
    <row r="38" spans="2:14" x14ac:dyDescent="0.2">
      <c r="B38" s="715"/>
      <c r="E38" t="s">
        <v>569</v>
      </c>
      <c r="F38" s="491">
        <v>44683</v>
      </c>
      <c r="G38">
        <v>1</v>
      </c>
      <c r="H38" s="341">
        <v>12</v>
      </c>
      <c r="J38" s="491"/>
    </row>
    <row r="39" spans="2:14" x14ac:dyDescent="0.2">
      <c r="B39" s="715"/>
      <c r="F39" s="491"/>
      <c r="H39" s="341"/>
      <c r="J39" s="491"/>
    </row>
    <row r="40" spans="2:14" x14ac:dyDescent="0.2">
      <c r="B40" s="715"/>
      <c r="E40" s="340" t="s">
        <v>592</v>
      </c>
      <c r="F40" s="491"/>
      <c r="G40">
        <v>3</v>
      </c>
      <c r="H40" s="341"/>
      <c r="J40" s="491"/>
    </row>
    <row r="41" spans="2:14" x14ac:dyDescent="0.2">
      <c r="B41" s="715"/>
      <c r="E41" s="340" t="s">
        <v>573</v>
      </c>
      <c r="F41" s="491">
        <v>44676</v>
      </c>
      <c r="G41">
        <v>1</v>
      </c>
      <c r="H41" s="341"/>
      <c r="J41" s="491"/>
    </row>
    <row r="42" spans="2:14" x14ac:dyDescent="0.2">
      <c r="B42" s="715"/>
      <c r="E42" s="340" t="s">
        <v>574</v>
      </c>
      <c r="F42" s="491"/>
      <c r="H42" s="341"/>
      <c r="J42" s="491"/>
    </row>
    <row r="43" spans="2:14" x14ac:dyDescent="0.2">
      <c r="B43" s="715"/>
      <c r="E43" s="340" t="s">
        <v>575</v>
      </c>
      <c r="F43" s="491"/>
      <c r="H43" s="341"/>
    </row>
    <row r="44" spans="2:14" x14ac:dyDescent="0.2">
      <c r="B44" s="715"/>
      <c r="E44" s="340" t="s">
        <v>576</v>
      </c>
      <c r="G44">
        <v>1</v>
      </c>
      <c r="H44" s="341"/>
      <c r="J44" s="491">
        <v>44676</v>
      </c>
      <c r="M44">
        <v>1</v>
      </c>
    </row>
    <row r="45" spans="2:14" x14ac:dyDescent="0.2">
      <c r="E45" s="340" t="s">
        <v>578</v>
      </c>
      <c r="G45">
        <v>2</v>
      </c>
      <c r="H45" s="341"/>
    </row>
    <row r="46" spans="2:14" x14ac:dyDescent="0.2">
      <c r="E46" s="340" t="s">
        <v>579</v>
      </c>
      <c r="G46">
        <v>1</v>
      </c>
      <c r="H46" s="341"/>
    </row>
    <row r="47" spans="2:14" x14ac:dyDescent="0.2">
      <c r="E47" s="340" t="s">
        <v>580</v>
      </c>
      <c r="G47">
        <v>1</v>
      </c>
      <c r="H47" s="341"/>
    </row>
    <row r="48" spans="2:14" x14ac:dyDescent="0.2">
      <c r="E48" s="340" t="s">
        <v>581</v>
      </c>
      <c r="G48">
        <v>1</v>
      </c>
      <c r="H48" s="341"/>
    </row>
    <row r="49" spans="2:8" x14ac:dyDescent="0.2">
      <c r="E49" s="340" t="s">
        <v>582</v>
      </c>
      <c r="G49">
        <v>1</v>
      </c>
      <c r="H49" s="341"/>
    </row>
    <row r="50" spans="2:8" x14ac:dyDescent="0.2">
      <c r="E50" s="340" t="s">
        <v>583</v>
      </c>
      <c r="G50">
        <v>1</v>
      </c>
      <c r="H50" s="341"/>
    </row>
    <row r="51" spans="2:8" x14ac:dyDescent="0.2">
      <c r="E51" s="340" t="s">
        <v>591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732" t="s">
        <v>561</v>
      </c>
      <c r="E55" s="340" t="s">
        <v>584</v>
      </c>
      <c r="G55">
        <v>1</v>
      </c>
      <c r="H55" s="341"/>
    </row>
    <row r="56" spans="2:8" x14ac:dyDescent="0.2">
      <c r="B56" s="715"/>
      <c r="E56" s="340" t="s">
        <v>585</v>
      </c>
      <c r="G56">
        <v>1</v>
      </c>
      <c r="H56" s="341"/>
    </row>
    <row r="57" spans="2:8" x14ac:dyDescent="0.2">
      <c r="B57" s="715"/>
      <c r="E57" s="340" t="s">
        <v>586</v>
      </c>
      <c r="G57">
        <v>1</v>
      </c>
      <c r="H57" s="341"/>
    </row>
    <row r="58" spans="2:8" x14ac:dyDescent="0.2">
      <c r="B58" s="715"/>
      <c r="E58" s="340" t="s">
        <v>587</v>
      </c>
      <c r="G58">
        <v>1</v>
      </c>
      <c r="H58" s="341"/>
    </row>
    <row r="59" spans="2:8" x14ac:dyDescent="0.2">
      <c r="B59" s="715"/>
      <c r="E59" s="340" t="s">
        <v>588</v>
      </c>
      <c r="G59">
        <v>1</v>
      </c>
      <c r="H59" s="341"/>
    </row>
    <row r="60" spans="2:8" x14ac:dyDescent="0.2">
      <c r="B60" s="715"/>
      <c r="E60" s="340" t="s">
        <v>590</v>
      </c>
      <c r="G60">
        <v>1</v>
      </c>
      <c r="H60" s="341"/>
    </row>
    <row r="61" spans="2:8" x14ac:dyDescent="0.2">
      <c r="B61" s="715"/>
      <c r="E61" s="340" t="s">
        <v>589</v>
      </c>
      <c r="G61">
        <v>1</v>
      </c>
      <c r="H61" s="341"/>
    </row>
    <row r="62" spans="2:8" x14ac:dyDescent="0.2">
      <c r="B62" s="715"/>
      <c r="H62" s="341"/>
    </row>
    <row r="63" spans="2:8" x14ac:dyDescent="0.2">
      <c r="B63" s="715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1"/>
    </row>
    <row r="108" spans="10:10" x14ac:dyDescent="0.2">
      <c r="J108" s="491"/>
    </row>
    <row r="109" spans="10:10" x14ac:dyDescent="0.2">
      <c r="J109" s="491"/>
    </row>
    <row r="110" spans="10:10" x14ac:dyDescent="0.2">
      <c r="J110" s="491"/>
    </row>
    <row r="111" spans="10:10" x14ac:dyDescent="0.2">
      <c r="J111" s="473"/>
    </row>
    <row r="112" spans="10:10" x14ac:dyDescent="0.2">
      <c r="J112" s="465"/>
    </row>
    <row r="113" spans="10:10" x14ac:dyDescent="0.2">
      <c r="J113" s="465"/>
    </row>
    <row r="114" spans="10:10" x14ac:dyDescent="0.2">
      <c r="J114" s="465"/>
    </row>
    <row r="115" spans="10:10" x14ac:dyDescent="0.2">
      <c r="J115" s="464"/>
    </row>
    <row r="116" spans="10:10" ht="13.5" thickBot="1" x14ac:dyDescent="0.25">
      <c r="J116" s="277"/>
    </row>
    <row r="117" spans="10:10" x14ac:dyDescent="0.2">
      <c r="J117" s="479"/>
    </row>
    <row r="118" spans="10:10" x14ac:dyDescent="0.2">
      <c r="J118" s="464"/>
    </row>
    <row r="119" spans="10:10" x14ac:dyDescent="0.2">
      <c r="J119" s="464"/>
    </row>
    <row r="120" spans="10:10" x14ac:dyDescent="0.2">
      <c r="J120" s="464"/>
    </row>
    <row r="121" spans="10:10" x14ac:dyDescent="0.2">
      <c r="J121" s="464"/>
    </row>
    <row r="122" spans="10:10" x14ac:dyDescent="0.2">
      <c r="J122" s="464"/>
    </row>
    <row r="123" spans="10:10" x14ac:dyDescent="0.2">
      <c r="J123" s="464"/>
    </row>
    <row r="124" spans="10:10" x14ac:dyDescent="0.2">
      <c r="J124" s="464"/>
    </row>
    <row r="125" spans="10:10" ht="13.5" thickBot="1" x14ac:dyDescent="0.25">
      <c r="J125" s="489"/>
    </row>
    <row r="126" spans="10:10" x14ac:dyDescent="0.2">
      <c r="J126" s="488"/>
    </row>
    <row r="127" spans="10:10" x14ac:dyDescent="0.2">
      <c r="J127" s="489"/>
    </row>
    <row r="128" spans="10:10" x14ac:dyDescent="0.2">
      <c r="J128" s="464"/>
    </row>
    <row r="129" spans="10:10" x14ac:dyDescent="0.2">
      <c r="J129" s="464"/>
    </row>
    <row r="130" spans="10:10" x14ac:dyDescent="0.2">
      <c r="J130" s="464"/>
    </row>
    <row r="131" spans="10:10" x14ac:dyDescent="0.2">
      <c r="J131" s="464"/>
    </row>
    <row r="132" spans="10:10" x14ac:dyDescent="0.2">
      <c r="J132" s="464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F9" sqref="F9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59" t="s">
        <v>331</v>
      </c>
      <c r="D5" s="760"/>
      <c r="E5" s="760"/>
      <c r="F5" s="760"/>
      <c r="G5" s="760"/>
      <c r="H5" s="760"/>
      <c r="I5" s="760"/>
      <c r="J5" s="760"/>
      <c r="K5" s="760"/>
      <c r="L5" s="760"/>
      <c r="M5" s="760"/>
      <c r="N5" s="761"/>
    </row>
    <row r="6" spans="2:14" x14ac:dyDescent="0.2">
      <c r="B6" s="147"/>
      <c r="C6" s="374" t="s">
        <v>320</v>
      </c>
      <c r="D6" s="762" t="s">
        <v>408</v>
      </c>
      <c r="E6" s="763"/>
      <c r="F6" s="763"/>
      <c r="G6" s="763"/>
      <c r="H6" s="763"/>
      <c r="I6" s="764"/>
      <c r="J6" s="763"/>
      <c r="K6" s="763"/>
      <c r="L6" s="763"/>
      <c r="M6" s="763"/>
      <c r="N6" s="765"/>
    </row>
    <row r="7" spans="2:14" ht="12.75" customHeight="1" x14ac:dyDescent="0.2">
      <c r="B7" s="147"/>
      <c r="C7" s="374" t="s">
        <v>321</v>
      </c>
      <c r="D7" s="762" t="s">
        <v>402</v>
      </c>
      <c r="E7" s="763"/>
      <c r="F7" s="763"/>
      <c r="G7" s="763"/>
      <c r="H7" s="763"/>
      <c r="I7" s="764"/>
      <c r="J7" s="763"/>
      <c r="K7" s="763"/>
      <c r="L7" s="763"/>
      <c r="M7" s="763"/>
      <c r="N7" s="765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44779</v>
      </c>
      <c r="F9" s="297">
        <f ca="1">NETWORKDAYS.INTL(D9,E9,11,'Dados de Físico Semanal'!F2:F13)</f>
        <v>93</v>
      </c>
      <c r="G9" s="375"/>
      <c r="H9" s="375"/>
      <c r="I9" s="497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01" t="s">
        <v>596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57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0">
        <f>CUST_Diário_M_Obra!D7</f>
        <v>93</v>
      </c>
      <c r="H11" s="273">
        <v>135</v>
      </c>
      <c r="I11" s="498"/>
      <c r="J11" s="274">
        <f>IF($H11="","",$H11/9)</f>
        <v>15</v>
      </c>
      <c r="K11" s="274">
        <f>IF($J11="","",$H11*$G11)</f>
        <v>12555</v>
      </c>
      <c r="L11" s="371">
        <v>5</v>
      </c>
      <c r="M11" s="275">
        <f>IFERROR(IF($L11="","",$K11-$L11*$H11),"")</f>
        <v>11880</v>
      </c>
      <c r="N11" s="275">
        <f>IFERROR(IF($L11="","",$L11*$H11+I11),"")</f>
        <v>675</v>
      </c>
    </row>
    <row r="12" spans="2:14" x14ac:dyDescent="0.2">
      <c r="B12" s="757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0">
        <f>COUNTA(CUST_Diário_M_Obra!E$18:E$146)</f>
        <v>61</v>
      </c>
      <c r="H12" s="273"/>
      <c r="I12" s="498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57"/>
      <c r="C13" s="392">
        <f>IF(D13="","",ROW(A3)-COUNTBLANK($D$11:D13))</f>
        <v>3</v>
      </c>
      <c r="D13" s="393" t="str">
        <f>IF(CUST_Diário_M_Obra!H$4&lt;&gt;"",CUST_Diário_M_Obra!H$4,"")</f>
        <v>Samuel</v>
      </c>
      <c r="E13" s="276" t="s">
        <v>416</v>
      </c>
      <c r="F13" s="276"/>
      <c r="G13" s="460">
        <f>COUNTA(CUST_Diário_M_Obra!H$18:H$146)</f>
        <v>75</v>
      </c>
      <c r="H13" s="273">
        <v>165</v>
      </c>
      <c r="I13" s="498"/>
      <c r="J13" s="274">
        <f t="shared" ref="J13:J30" si="2">IF($H13="","",$H13/9)</f>
        <v>18.333333333333332</v>
      </c>
      <c r="K13" s="274">
        <f t="shared" ref="K13:K30" si="3">IF($J13="","",$H13*$G13)</f>
        <v>12375</v>
      </c>
      <c r="L13" s="371">
        <v>3</v>
      </c>
      <c r="M13" s="275">
        <f t="shared" si="0"/>
        <v>11880</v>
      </c>
      <c r="N13" s="275">
        <f t="shared" si="1"/>
        <v>495</v>
      </c>
    </row>
    <row r="14" spans="2:14" x14ac:dyDescent="0.2">
      <c r="B14" s="757"/>
      <c r="C14" s="392">
        <f>IF(D14="","",ROW(A4)-COUNTBLANK($D$11:D14))</f>
        <v>4</v>
      </c>
      <c r="D14" s="393" t="str">
        <f>IF(CUST_Diário_M_Obra!I$4&lt;&gt;"",CUST_Diário_M_Obra!I$4,"")</f>
        <v>Ademir</v>
      </c>
      <c r="E14" s="276"/>
      <c r="F14" s="276"/>
      <c r="G14" s="460">
        <f>COUNTA(CUST_Diário_M_Obra!I$18:I$146)</f>
        <v>69</v>
      </c>
      <c r="H14" s="273"/>
      <c r="I14" s="498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57"/>
      <c r="C15" s="392">
        <f>IF(D15="","",ROW(A5)-COUNTBLANK($D$11:D15))</f>
        <v>5</v>
      </c>
      <c r="D15" s="393" t="str">
        <f>IF(CUST_Diário_M_Obra!J$4&lt;&gt;"",CUST_Diário_M_Obra!J$4,"")</f>
        <v>Cosme</v>
      </c>
      <c r="E15" s="276"/>
      <c r="F15" s="276"/>
      <c r="G15" s="460">
        <f>COUNTA(CUST_Diário_M_Obra!J$18:J$146)</f>
        <v>34</v>
      </c>
      <c r="H15" s="273"/>
      <c r="I15" s="498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57"/>
      <c r="C16" s="392">
        <f>IF(D16="","",ROW(A6)-COUNTBLANK($D$11:D16))</f>
        <v>6</v>
      </c>
      <c r="D16" s="393" t="str">
        <f>IF(CUST_Diário_M_Obra!K$4&lt;&gt;"",CUST_Diário_M_Obra!K$4,"")</f>
        <v>Agricio</v>
      </c>
      <c r="E16" s="276"/>
      <c r="F16" s="276"/>
      <c r="G16" s="460">
        <f>COUNTA(CUST_Diário_M_Obra!K$18:K$146)</f>
        <v>36</v>
      </c>
      <c r="H16" s="273"/>
      <c r="I16" s="498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58"/>
      <c r="C17" s="392" t="str">
        <f>IF(D17="","",ROW(A7)-COUNTBLANK($D$11:D17))</f>
        <v/>
      </c>
      <c r="D17" s="395"/>
      <c r="E17" s="277"/>
      <c r="F17" s="277"/>
      <c r="G17" s="461"/>
      <c r="H17" s="278"/>
      <c r="I17" s="499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57" t="s">
        <v>468</v>
      </c>
      <c r="C18" s="392">
        <f>IF(D18="","",ROW(A8)-COUNTBLANK($D$11:D18))</f>
        <v>7</v>
      </c>
      <c r="D18" s="396" t="str">
        <f>IF(CUST_Diário_M_Obra!L$4&lt;&gt;"",CUST_Diário_M_Obra!L$4,"")</f>
        <v>Ricardo</v>
      </c>
      <c r="E18" s="385" t="s">
        <v>400</v>
      </c>
      <c r="F18" s="385"/>
      <c r="G18" s="462">
        <f>COUNTA(CUST_Diário_M_Obra!L$18:L$146)</f>
        <v>33</v>
      </c>
      <c r="H18" s="386">
        <v>90</v>
      </c>
      <c r="I18" s="386"/>
      <c r="J18" s="387">
        <f>IF($H18="","",$H18/9)</f>
        <v>10</v>
      </c>
      <c r="K18" s="387">
        <f>IF($J18="","",$H18*$G18)</f>
        <v>2970</v>
      </c>
      <c r="L18" s="388">
        <v>1</v>
      </c>
      <c r="M18" s="389">
        <f t="shared" si="0"/>
        <v>2880</v>
      </c>
      <c r="N18" s="275">
        <f>IFERROR(IF($L18="","",$L18*$H18+I18),"")</f>
        <v>90</v>
      </c>
    </row>
    <row r="19" spans="2:18" x14ac:dyDescent="0.2">
      <c r="B19" s="757"/>
      <c r="C19" s="392">
        <f>IF(D19="","",ROW(A9)-COUNTBLANK($D$11:D19))</f>
        <v>8</v>
      </c>
      <c r="D19" s="393" t="str">
        <f>IF(CUST_Diário_M_Obra!M$4&lt;&gt;"",CUST_Diário_M_Obra!M$4,"")</f>
        <v>Silvio</v>
      </c>
      <c r="E19" s="276" t="s">
        <v>400</v>
      </c>
      <c r="F19" s="276"/>
      <c r="G19" s="460">
        <f>COUNTA(CUST_Diário_M_Obra!M$18:M$146)</f>
        <v>33</v>
      </c>
      <c r="H19" s="273">
        <v>90</v>
      </c>
      <c r="I19" s="498"/>
      <c r="J19" s="274">
        <f>IF($H19="","",$H19/9)</f>
        <v>10</v>
      </c>
      <c r="K19" s="274">
        <f>IF($J19="","",$H19*$G19)</f>
        <v>2970</v>
      </c>
      <c r="L19" s="371">
        <v>1</v>
      </c>
      <c r="M19" s="275">
        <f t="shared" si="0"/>
        <v>2880</v>
      </c>
      <c r="N19" s="275">
        <f t="shared" si="1"/>
        <v>90</v>
      </c>
    </row>
    <row r="20" spans="2:18" x14ac:dyDescent="0.2">
      <c r="B20" s="757"/>
      <c r="C20" s="392">
        <f>IF(D20="","",ROW(A10)-COUNTBLANK($D$11:D20))</f>
        <v>9</v>
      </c>
      <c r="D20" s="393" t="str">
        <f>IF(CUST_Diário_M_Obra!N$4&lt;&gt;"",CUST_Diário_M_Obra!N$4,"")</f>
        <v>Luiz Fernando</v>
      </c>
      <c r="E20" s="276" t="s">
        <v>400</v>
      </c>
      <c r="F20" s="276"/>
      <c r="G20" s="460">
        <f>COUNTA(CUST_Diário_M_Obra!N$18:N$146)</f>
        <v>83</v>
      </c>
      <c r="H20" s="273">
        <v>90</v>
      </c>
      <c r="I20" s="498"/>
      <c r="J20" s="274">
        <f t="shared" si="2"/>
        <v>10</v>
      </c>
      <c r="K20" s="274">
        <f t="shared" si="3"/>
        <v>7470</v>
      </c>
      <c r="L20" s="371">
        <v>4</v>
      </c>
      <c r="M20" s="275">
        <f t="shared" si="0"/>
        <v>7110</v>
      </c>
      <c r="N20" s="275">
        <f t="shared" si="1"/>
        <v>360</v>
      </c>
    </row>
    <row r="21" spans="2:18" x14ac:dyDescent="0.2">
      <c r="B21" s="757"/>
      <c r="C21" s="392">
        <f>IF(D21="","",ROW(A11)-COUNTBLANK($D$11:D21))</f>
        <v>10</v>
      </c>
      <c r="D21" s="393" t="str">
        <f>IF(CUST_Diário_M_Obra!O$4&lt;&gt;"",CUST_Diário_M_Obra!O$4,"")</f>
        <v>Richard</v>
      </c>
      <c r="E21" s="276" t="s">
        <v>400</v>
      </c>
      <c r="F21" s="276"/>
      <c r="G21" s="460">
        <f>COUNTA(CUST_Diário_M_Obra!O$18:O$146)</f>
        <v>88</v>
      </c>
      <c r="H21" s="273">
        <v>90</v>
      </c>
      <c r="I21" s="498"/>
      <c r="J21" s="274">
        <f t="shared" si="2"/>
        <v>10</v>
      </c>
      <c r="K21" s="274">
        <f t="shared" si="3"/>
        <v>7920</v>
      </c>
      <c r="L21" s="371">
        <v>3</v>
      </c>
      <c r="M21" s="275">
        <f t="shared" si="0"/>
        <v>7650</v>
      </c>
      <c r="N21" s="275">
        <f t="shared" si="1"/>
        <v>270</v>
      </c>
    </row>
    <row r="22" spans="2:18" x14ac:dyDescent="0.2">
      <c r="B22" s="757"/>
      <c r="C22" s="392">
        <f>IF(D22="","",ROW(A12)-COUNTBLANK($D$11:D22))</f>
        <v>11</v>
      </c>
      <c r="D22" s="393" t="str">
        <f>IF(CUST_Diário_M_Obra!P$4&lt;&gt;"",CUST_Diário_M_Obra!P$4,"")</f>
        <v>Luis Fernando (Batata)</v>
      </c>
      <c r="E22" s="296" t="s">
        <v>400</v>
      </c>
      <c r="F22" s="276"/>
      <c r="G22" s="460">
        <f>COUNTA(CUST_Diário_M_Obra!P$18:P$146)</f>
        <v>63</v>
      </c>
      <c r="H22" s="273">
        <v>90</v>
      </c>
      <c r="I22" s="498">
        <v>10</v>
      </c>
      <c r="J22" s="274">
        <f t="shared" si="2"/>
        <v>10</v>
      </c>
      <c r="K22" s="274">
        <f t="shared" si="3"/>
        <v>5670</v>
      </c>
      <c r="L22" s="371">
        <v>4</v>
      </c>
      <c r="M22" s="275">
        <f t="shared" si="0"/>
        <v>5310</v>
      </c>
      <c r="N22" s="275">
        <f t="shared" si="1"/>
        <v>370</v>
      </c>
    </row>
    <row r="23" spans="2:18" x14ac:dyDescent="0.2">
      <c r="B23" s="757"/>
      <c r="C23" s="392">
        <f>IF(D23="","",ROW(A13)-COUNTBLANK($D$11:D23))</f>
        <v>12</v>
      </c>
      <c r="D23" s="393" t="str">
        <f>IF(CUST_Diário_M_Obra!Q$4&lt;&gt;"",CUST_Diário_M_Obra!Q$4,"")</f>
        <v>Alex</v>
      </c>
      <c r="E23" s="296" t="s">
        <v>400</v>
      </c>
      <c r="F23" s="276"/>
      <c r="G23" s="460">
        <f>COUNTA(CUST_Diário_M_Obra!Q$18:Q$146)</f>
        <v>59</v>
      </c>
      <c r="H23" s="273">
        <v>90</v>
      </c>
      <c r="I23" s="498">
        <v>10</v>
      </c>
      <c r="J23" s="274">
        <f t="shared" si="2"/>
        <v>10</v>
      </c>
      <c r="K23" s="274">
        <f t="shared" si="3"/>
        <v>5310</v>
      </c>
      <c r="L23" s="371">
        <v>1</v>
      </c>
      <c r="M23" s="275">
        <f t="shared" si="0"/>
        <v>5220</v>
      </c>
      <c r="N23" s="275">
        <f t="shared" si="1"/>
        <v>100</v>
      </c>
    </row>
    <row r="24" spans="2:18" x14ac:dyDescent="0.2">
      <c r="B24" s="757"/>
      <c r="C24" s="392">
        <f>IF(D24="","",ROW(A14)-COUNTBLANK($D$11:D24))</f>
        <v>13</v>
      </c>
      <c r="D24" s="393" t="str">
        <f>IF(CUST_Diário_M_Obra!R$4&lt;&gt;"",CUST_Diário_M_Obra!R$4,"")</f>
        <v>Marcos</v>
      </c>
      <c r="E24" s="276"/>
      <c r="F24" s="276"/>
      <c r="G24" s="460"/>
      <c r="H24" s="273"/>
      <c r="I24" s="498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57"/>
      <c r="C25" s="392">
        <f>IF(D25="","",ROW(A15)-COUNTBLANK($D$11:D25))</f>
        <v>14</v>
      </c>
      <c r="D25" s="393" t="str">
        <f>IF(CUST_Diário_M_Obra!S$4&lt;&gt;"",CUST_Diário_M_Obra!S$4,"")</f>
        <v>Emerson</v>
      </c>
      <c r="E25" s="276"/>
      <c r="F25" s="276"/>
      <c r="G25" s="460"/>
      <c r="H25" s="273"/>
      <c r="I25" s="498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>
        <f>IF(D26="","",ROW(A16)-COUNTBLANK($D$11:D26))</f>
        <v>15</v>
      </c>
      <c r="D26" s="393" t="str">
        <f>IF(CUST_Diário_M_Obra!T$4&lt;&gt;"",CUST_Diário_M_Obra!T$4,"")</f>
        <v>Jair</v>
      </c>
      <c r="E26" s="276"/>
      <c r="F26" s="276"/>
      <c r="G26" s="460"/>
      <c r="H26" s="273"/>
      <c r="I26" s="498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0"/>
      <c r="H27" s="273"/>
      <c r="I27" s="498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0"/>
      <c r="H28" s="273"/>
      <c r="I28" s="498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0"/>
      <c r="H29" s="376"/>
      <c r="I29" s="500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0"/>
      <c r="H30" s="376"/>
      <c r="I30" s="500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15</v>
      </c>
      <c r="D31" s="277"/>
      <c r="E31" s="277"/>
      <c r="F31" s="277"/>
      <c r="G31" s="461">
        <f>IFERROR(SUM(G11:G29),"")</f>
        <v>727</v>
      </c>
      <c r="H31" s="278"/>
      <c r="I31" s="499"/>
      <c r="J31" s="279"/>
      <c r="K31" s="279">
        <f>IFERROR(SUM(K11:K29),"")</f>
        <v>57240</v>
      </c>
      <c r="L31" s="372">
        <f>SUM(L11:L29)</f>
        <v>22</v>
      </c>
      <c r="M31" s="382">
        <f>IF(L31="","",K31-SUM(N11:N29))</f>
        <v>54790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1043" priority="2" operator="greaterThan">
      <formula>$G$11</formula>
    </cfRule>
  </conditionalFormatting>
  <conditionalFormatting sqref="L31">
    <cfRule type="cellIs" dxfId="1042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X298"/>
  <sheetViews>
    <sheetView tabSelected="1" zoomScale="70" zoomScaleNormal="70" workbookViewId="0">
      <pane xSplit="3" ySplit="14" topLeftCell="D207" activePane="bottomRight" state="frozen"/>
      <selection pane="topRight" activeCell="D1" sqref="D1"/>
      <selection pane="bottomLeft" activeCell="A12" sqref="A12"/>
      <selection pane="bottomRight" activeCell="C224" sqref="C224:T225"/>
    </sheetView>
  </sheetViews>
  <sheetFormatPr defaultRowHeight="12.75" x14ac:dyDescent="0.2"/>
  <cols>
    <col min="1" max="1" width="9.140625" customWidth="1"/>
    <col min="2" max="2" width="27.5703125" customWidth="1"/>
    <col min="3" max="3" width="12.7109375" bestFit="1" customWidth="1"/>
    <col min="4" max="4" width="14" customWidth="1"/>
    <col min="5" max="5" width="13" customWidth="1"/>
    <col min="6" max="7" width="11.5703125" customWidth="1"/>
    <col min="8" max="8" width="11.5703125" bestFit="1" customWidth="1"/>
    <col min="9" max="9" width="11.7109375" bestFit="1" customWidth="1"/>
    <col min="10" max="10" width="10.7109375" bestFit="1" customWidth="1"/>
    <col min="11" max="11" width="11.140625" bestFit="1" customWidth="1"/>
    <col min="12" max="13" width="10.7109375" bestFit="1" customWidth="1"/>
    <col min="14" max="14" width="12.85546875" bestFit="1" customWidth="1"/>
    <col min="15" max="15" width="11.5703125" bestFit="1" customWidth="1"/>
    <col min="16" max="16" width="20.140625" bestFit="1" customWidth="1"/>
    <col min="17" max="19" width="12.7109375" customWidth="1"/>
    <col min="20" max="20" width="11.28515625" customWidth="1"/>
    <col min="21" max="21" width="13.42578125" bestFit="1" customWidth="1"/>
    <col min="23" max="23" width="12" bestFit="1" customWidth="1"/>
  </cols>
  <sheetData>
    <row r="2" spans="2:24" ht="13.5" thickBot="1" x14ac:dyDescent="0.25"/>
    <row r="3" spans="2:24" x14ac:dyDescent="0.2">
      <c r="B3" s="634" t="s">
        <v>307</v>
      </c>
      <c r="C3" s="635"/>
      <c r="D3" s="770" t="s">
        <v>467</v>
      </c>
      <c r="E3" s="771"/>
      <c r="F3" s="771"/>
      <c r="G3" s="771"/>
      <c r="H3" s="771"/>
      <c r="I3" s="771"/>
      <c r="J3" s="771"/>
      <c r="K3" s="772"/>
      <c r="L3" s="773" t="s">
        <v>468</v>
      </c>
      <c r="M3" s="774"/>
      <c r="N3" s="774"/>
      <c r="O3" s="774"/>
      <c r="P3" s="774"/>
      <c r="Q3" s="775"/>
      <c r="R3" s="775"/>
      <c r="S3" s="775"/>
      <c r="T3" s="776"/>
    </row>
    <row r="4" spans="2:24" x14ac:dyDescent="0.2">
      <c r="B4" s="521" t="s">
        <v>407</v>
      </c>
      <c r="C4" s="522" t="s">
        <v>605</v>
      </c>
      <c r="D4" s="523" t="s">
        <v>421</v>
      </c>
      <c r="E4" s="524" t="s">
        <v>607</v>
      </c>
      <c r="F4" s="524" t="s">
        <v>639</v>
      </c>
      <c r="G4" s="523" t="s">
        <v>634</v>
      </c>
      <c r="H4" s="523" t="s">
        <v>423</v>
      </c>
      <c r="I4" s="523" t="s">
        <v>598</v>
      </c>
      <c r="J4" s="524" t="s">
        <v>599</v>
      </c>
      <c r="K4" s="636" t="s">
        <v>606</v>
      </c>
      <c r="L4" s="525" t="s">
        <v>399</v>
      </c>
      <c r="M4" s="523" t="s">
        <v>401</v>
      </c>
      <c r="N4" s="523" t="s">
        <v>470</v>
      </c>
      <c r="O4" s="523" t="s">
        <v>434</v>
      </c>
      <c r="P4" s="523" t="s">
        <v>597</v>
      </c>
      <c r="Q4" s="526" t="s">
        <v>594</v>
      </c>
      <c r="R4" s="526" t="s">
        <v>602</v>
      </c>
      <c r="S4" s="526" t="s">
        <v>628</v>
      </c>
      <c r="T4" s="527" t="s">
        <v>638</v>
      </c>
      <c r="X4" s="340"/>
    </row>
    <row r="5" spans="2:24" x14ac:dyDescent="0.2">
      <c r="B5" s="528" t="s">
        <v>516</v>
      </c>
      <c r="C5" s="529" t="s">
        <v>517</v>
      </c>
      <c r="D5" s="530">
        <v>135</v>
      </c>
      <c r="E5" s="531">
        <v>165</v>
      </c>
      <c r="F5" s="531">
        <v>165</v>
      </c>
      <c r="G5" s="531">
        <v>165</v>
      </c>
      <c r="H5" s="530">
        <v>165</v>
      </c>
      <c r="I5" s="530">
        <v>165</v>
      </c>
      <c r="J5" s="531">
        <v>165</v>
      </c>
      <c r="K5" s="637">
        <v>165</v>
      </c>
      <c r="L5" s="533">
        <v>90</v>
      </c>
      <c r="M5" s="530">
        <v>90</v>
      </c>
      <c r="N5" s="530">
        <v>90</v>
      </c>
      <c r="O5" s="530">
        <v>90</v>
      </c>
      <c r="P5" s="531">
        <v>90</v>
      </c>
      <c r="Q5" s="534">
        <v>90</v>
      </c>
      <c r="R5" s="534">
        <v>90</v>
      </c>
      <c r="S5" s="534">
        <v>90</v>
      </c>
      <c r="T5" s="532">
        <v>90</v>
      </c>
      <c r="X5" s="340"/>
    </row>
    <row r="6" spans="2:24" x14ac:dyDescent="0.2">
      <c r="B6" s="535" t="s">
        <v>635</v>
      </c>
      <c r="C6" s="536"/>
      <c r="D6" s="537" t="str">
        <f>IF(SUM(D17,D51,D116,D171,)&gt;0,SUM(D17,D51,D116,D171,),"")</f>
        <v/>
      </c>
      <c r="E6" s="537" t="str">
        <f>IF(SUM(E17,E51,E116,E171,)&gt;0,SUM(E17,E51,E116,E171,),"")</f>
        <v/>
      </c>
      <c r="F6" s="537">
        <f>IF(SUM(F17,F51,F116,F171,)&gt;0,SUM(F17,F51,F116,F171,),"")</f>
        <v>15</v>
      </c>
      <c r="G6" s="537">
        <f>IF(SUM(G17,G51,G116,G171,)&gt;0,SUM(G17,G51,G116,G171,),"")</f>
        <v>80</v>
      </c>
      <c r="H6" s="537" t="str">
        <f>IF(SUM(H17,H51,H116,H171,)&gt;0,SUM(H17,H51,H116,H171,),"")</f>
        <v/>
      </c>
      <c r="I6" s="537" t="str">
        <f>IF(SUM(I17,I51,I116,I171,)&gt;0,SUM(I17,I51,I116,I171,),"")</f>
        <v/>
      </c>
      <c r="J6" s="537" t="str">
        <f>IF(SUM(J17,J51,J116,J171,)&gt;0,SUM(J17,J51,J116,J171,),"")</f>
        <v/>
      </c>
      <c r="K6" s="537" t="str">
        <f>IF(SUM(K17,K51,K116,K171,)&gt;0,SUM(K17,K51,K116,K171,),"")</f>
        <v/>
      </c>
      <c r="L6" s="537" t="str">
        <f>IF(SUM(L17,L51,L116,L171,)&gt;0,SUM(L17,L51,L116,L171,),"")</f>
        <v/>
      </c>
      <c r="M6" s="537" t="str">
        <f>IF(SUM(M17,M51,M116,M171,)&gt;0,SUM(M17,M51,M116,M171,),"")</f>
        <v/>
      </c>
      <c r="N6" s="537" t="str">
        <f>IF(SUM(N17,N51,N116,N171,)&gt;0,SUM(N17,N51,N116,N171,),"")</f>
        <v/>
      </c>
      <c r="O6" s="537" t="str">
        <f>IF(SUM(O17,O51,O116,O171,)&gt;0,SUM(O17,O51,O116,O171,),"")</f>
        <v/>
      </c>
      <c r="P6" s="537">
        <f>IF(SUM(P17,P51,P116,P171,)&gt;0,SUM(P17,P51,P116,P171,),"")</f>
        <v>10</v>
      </c>
      <c r="Q6" s="537">
        <f>IF(SUM(Q17,Q51,Q116,Q171,)&gt;0,SUM(Q17,Q51,Q116,Q171,),"")</f>
        <v>10</v>
      </c>
      <c r="R6" s="537" t="str">
        <f>IF(SUM(R17,R51,R116,R171,)&gt;0,SUM(R17,R51,R116,R171,),"")</f>
        <v/>
      </c>
      <c r="S6" s="537" t="str">
        <f>IF(SUM(S17,S51,S116,S171,)&gt;0,SUM(S17,S51,S116,S171,),"")</f>
        <v/>
      </c>
      <c r="T6" s="537" t="str">
        <f>IF(SUM(T17,T51,T116,T171,)&gt;0,SUM(T17,T51,T116,T171,),"")</f>
        <v/>
      </c>
      <c r="W6" s="341"/>
      <c r="X6" s="340"/>
    </row>
    <row r="7" spans="2:24" x14ac:dyDescent="0.2">
      <c r="B7" s="535" t="s">
        <v>608</v>
      </c>
      <c r="C7" s="538">
        <f ca="1">NETWORKDAYS.INTL(B20,TODAY(),11)</f>
        <v>96</v>
      </c>
      <c r="D7" s="539">
        <f>IF(SUM(D26,D37,D62,D73,D84,D95,D118,D173)&gt;0,SUM(D26,D37,D62,D73,D84,D95,D118,D173),"")</f>
        <v>93</v>
      </c>
      <c r="E7" s="539">
        <f>IF(SUM(E26,E37,E62,E73,E84,E95,E118,E173)&gt;0,SUM(E26,E37,E62,E73,E84,E95,E118,E173),"")</f>
        <v>61</v>
      </c>
      <c r="F7" s="539">
        <f>IF(SUM(F26,F37,F62,F73,F84,F95,F118,F173)&gt;0,SUM(F26,F37,F62,F73,F84,F95,F118,F173),"")</f>
        <v>9</v>
      </c>
      <c r="G7" s="539">
        <f>IF(SUM(G26,G37,G62,G73,G84,G95,G118,G173)&gt;0,SUM(G26,G37,G62,G73,G84,G95,G118,G173),"")</f>
        <v>5</v>
      </c>
      <c r="H7" s="539">
        <f>IF(SUM(H26,H37,H62,H73,H84,H95,H118,H173)&gt;0,SUM(H26,H37,H62,H73,H84,H95,H118,H173),"")</f>
        <v>34</v>
      </c>
      <c r="I7" s="539">
        <f>IF(SUM(I26,I37,I62,I73,I84,I95,I118,I173)&gt;0,SUM(I26,I37,I62,I73,I84,I95,I118,I173),"")</f>
        <v>28</v>
      </c>
      <c r="J7" s="539">
        <f>IF(SUM(J26,J37,J62,J73,J84,J95,J118,J173)&gt;0,SUM(J26,J37,J62,J73,J84,J95,J118,J173),"")</f>
        <v>3</v>
      </c>
      <c r="K7" s="638">
        <f>IF(SUM(K26,K37,K62,K73,K84,K95,K118,K173)&gt;0,SUM(K26,K37,K62,K73,K84,K95,K118,K173),"")</f>
        <v>4</v>
      </c>
      <c r="L7" s="632">
        <f>IF(SUM(L26,L37,L62,L73,L84,L95,L118,L173)&gt;0,SUM(L26,L37,L62,L73,L84,L95,L118,L173),"")</f>
        <v>2</v>
      </c>
      <c r="M7" s="539">
        <f>IF(SUM(M26,M37,M62,M73,M84,M95,M118,M173)&gt;0,SUM(M26,M37,M62,M73,M84,M95,M118,M173),"")</f>
        <v>2</v>
      </c>
      <c r="N7" s="539">
        <f>IF(SUM(N26,N37,N62,N73,N84,N95,N118,N173)&gt;0,SUM(N26,N37,N62,N73,N84,N95,N118,N173),"")</f>
        <v>53</v>
      </c>
      <c r="O7" s="539">
        <f>IF(SUM(O26,O37,O62,O73,O84,O95,O118,O173)&gt;0,SUM(O26,O37,O62,O73,O84,O95,O118,O173),"")</f>
        <v>43</v>
      </c>
      <c r="P7" s="539">
        <f>IF(SUM(P26,P37,P62,P73,P84,P95,P118,P173)&gt;0,SUM(P26,P37,P62,P73,P84,P95,P118,P173),"")</f>
        <v>22</v>
      </c>
      <c r="Q7" s="539">
        <f>IF(SUM(Q26,Q37,Q62,Q73,Q84,Q95,Q118,Q173)&gt;0,SUM(Q26,Q37,Q62,Q73,Q84,Q95,Q118,Q173),"")</f>
        <v>22</v>
      </c>
      <c r="R7" s="539">
        <f>IF(SUM(R26,R37,R62,R73,R84,R95,R118,R173)&gt;0,SUM(R26,R37,R62,R73,R84,R95,R118,R173),"")</f>
        <v>4</v>
      </c>
      <c r="S7" s="539">
        <f>IF(SUM(S26,S37,S62,S73,S84,S95,S118,S173)&gt;0,SUM(S26,S37,S62,S73,S84,S95,S118,S173),"")</f>
        <v>39</v>
      </c>
      <c r="T7" s="539">
        <f>IF(SUM(T26,T37,T62,T73,T84,T95,T118,T173)&gt;0,SUM(T26,T37,T62,T73,T84,T95,T118,T173),"")</f>
        <v>14</v>
      </c>
      <c r="W7" s="341"/>
      <c r="X7" s="340"/>
    </row>
    <row r="8" spans="2:24" x14ac:dyDescent="0.2">
      <c r="B8" s="540" t="s">
        <v>622</v>
      </c>
      <c r="C8" s="536"/>
      <c r="D8" s="541" t="str">
        <f>IF(SUM(D19,D54,D119,D175,)&gt;0,SUM(D19,D54,D119,D175),"")</f>
        <v/>
      </c>
      <c r="E8" s="541" t="str">
        <f>IF(SUM(E19,E54,E119,E175,)&gt;0,SUM(E19,E54,E119,E175),"")</f>
        <v/>
      </c>
      <c r="F8" s="541" t="str">
        <f>IF(SUM(F19,F54,F119,F175,)&gt;0,SUM(F19,F54,F119,F175),"")</f>
        <v/>
      </c>
      <c r="G8" s="541" t="str">
        <f>IF(SUM(G19,G54,G119,G175,)&gt;0,SUM(G19,G54,G119,G175),"")</f>
        <v/>
      </c>
      <c r="H8" s="541" t="str">
        <f>IF(SUM(H19,H54,H119,H175,)&gt;0,SUM(H19,H54,H119,H175),"")</f>
        <v/>
      </c>
      <c r="I8" s="541">
        <f>IF(SUM(I19,I54,I119,I175,)&gt;0,SUM(I19,I54,I119,I175),"")</f>
        <v>4</v>
      </c>
      <c r="J8" s="541" t="str">
        <f>IF(SUM(J19,J54,J119,J175,)&gt;0,SUM(J19,J54,J119,J175),"")</f>
        <v/>
      </c>
      <c r="K8" s="541" t="str">
        <f>IF(SUM(K19,K54,K119,K175,)&gt;0,SUM(K19,K54,K119,K175),"")</f>
        <v/>
      </c>
      <c r="L8" s="541" t="str">
        <f>IF(SUM(L19,L54,L119,L175,)&gt;0,SUM(L19,L54,L119,L175),"")</f>
        <v/>
      </c>
      <c r="M8" s="541" t="str">
        <f>IF(SUM(M19,M54,M119,M175,)&gt;0,SUM(M19,M54,M119,M175),"")</f>
        <v/>
      </c>
      <c r="N8" s="541">
        <f>IF(SUM(N19,N54,N119,N175,)&gt;0,SUM(N19,N54,N119,N175),"")</f>
        <v>3</v>
      </c>
      <c r="O8" s="541">
        <f>IF(SUM(O19,O54,O119,O175,)&gt;0,SUM(O19,O54,O119,O175),"")</f>
        <v>2</v>
      </c>
      <c r="P8" s="541">
        <f>IF(SUM(P19,P54,P119,P175,)&gt;0,SUM(P19,P54,P119,P175),"")</f>
        <v>1</v>
      </c>
      <c r="Q8" s="541">
        <f>IF(SUM(Q19,Q54,Q119,Q175,)&gt;0,SUM(Q19,Q54,Q119,Q175),"")</f>
        <v>3</v>
      </c>
      <c r="R8" s="541" t="str">
        <f>IF(SUM(R19,R54,R119,R175,)&gt;0,SUM(R19,R54,R119,R175),"")</f>
        <v/>
      </c>
      <c r="S8" s="541">
        <f>IF(SUM(S19,S54,S119,S175,)&gt;0,SUM(S19,S54,S119,S175),"")</f>
        <v>2</v>
      </c>
      <c r="T8" s="541" t="str">
        <f>IF(SUM(T19,T54,T119,T175,)&gt;0,SUM(T19,T54,T119,T175),"")</f>
        <v/>
      </c>
      <c r="W8" s="341"/>
      <c r="X8" s="340"/>
    </row>
    <row r="9" spans="2:24" x14ac:dyDescent="0.2">
      <c r="B9" s="540" t="s">
        <v>649</v>
      </c>
      <c r="C9" s="543">
        <f>SUM(D9:T9)</f>
        <v>57195</v>
      </c>
      <c r="D9" s="537">
        <f>IF(SUM(D10,D11)&gt;0,SUM(D10,D11),"")</f>
        <v>12555</v>
      </c>
      <c r="E9" s="537">
        <f t="shared" ref="E9:T9" si="0">IF(SUM(E10,E11)&gt;0,SUM(E10,E11),"")</f>
        <v>11385</v>
      </c>
      <c r="F9" s="537">
        <f t="shared" si="0"/>
        <v>2145</v>
      </c>
      <c r="G9" s="537">
        <f t="shared" si="0"/>
        <v>825</v>
      </c>
      <c r="H9" s="537">
        <f t="shared" si="0"/>
        <v>5610</v>
      </c>
      <c r="I9" s="537">
        <f t="shared" si="0"/>
        <v>4620</v>
      </c>
      <c r="J9" s="537">
        <f t="shared" si="0"/>
        <v>495</v>
      </c>
      <c r="K9" s="537">
        <f t="shared" si="0"/>
        <v>660</v>
      </c>
      <c r="L9" s="537">
        <f t="shared" si="0"/>
        <v>180</v>
      </c>
      <c r="M9" s="537">
        <f t="shared" si="0"/>
        <v>180</v>
      </c>
      <c r="N9" s="537">
        <f t="shared" si="0"/>
        <v>4770</v>
      </c>
      <c r="O9" s="537">
        <f t="shared" si="0"/>
        <v>3870</v>
      </c>
      <c r="P9" s="537">
        <f t="shared" si="0"/>
        <v>1980</v>
      </c>
      <c r="Q9" s="537">
        <f t="shared" si="0"/>
        <v>1980</v>
      </c>
      <c r="R9" s="537">
        <f t="shared" si="0"/>
        <v>360</v>
      </c>
      <c r="S9" s="537">
        <f t="shared" si="0"/>
        <v>4230</v>
      </c>
      <c r="T9" s="537">
        <f t="shared" si="0"/>
        <v>1350</v>
      </c>
      <c r="W9" s="341"/>
      <c r="X9" s="340"/>
    </row>
    <row r="10" spans="2:24" ht="25.5" x14ac:dyDescent="0.2">
      <c r="B10" s="667" t="s">
        <v>640</v>
      </c>
      <c r="C10" s="543">
        <f>SUM($D$10:$T$10)</f>
        <v>2445</v>
      </c>
      <c r="D10" s="537" t="str">
        <f>IF(COUNTIF(D18:D247,'Dados de Físico Semanal'!$C$5)*D5&gt;0,COUNTIF(D18:D247,'Dados de Físico Semanal'!$C$5)*D5,"")</f>
        <v/>
      </c>
      <c r="E10" s="537">
        <f>IF(COUNTIF(E18:E247,'Dados de Físico Semanal'!$C$5)*E5&gt;0,COUNTIF(E18:E247,'Dados de Físico Semanal'!$C$5)*E5,"")</f>
        <v>1155</v>
      </c>
      <c r="F10" s="537">
        <f>IF(COUNTIF(F18:F247,'Dados de Físico Semanal'!$C$5)*F5&gt;0,COUNTIF(F18:F247,'Dados de Físico Semanal'!$C$5)*F5,"")</f>
        <v>660</v>
      </c>
      <c r="G10" s="537" t="str">
        <f>IF(COUNTIF(G18:G247,'Dados de Físico Semanal'!$C$5)*G5&gt;0,COUNTIF(G18:G247,'Dados de Físico Semanal'!$C$5)*G5,"")</f>
        <v/>
      </c>
      <c r="H10" s="537" t="str">
        <f>IF(COUNTIF(H18:H247,'Dados de Físico Semanal'!$C$5)*H5&gt;0,COUNTIF(H18:H247,'Dados de Físico Semanal'!$C$5)*H5,"")</f>
        <v/>
      </c>
      <c r="I10" s="537" t="str">
        <f>IF(COUNTIF(I18:I247,'Dados de Físico Semanal'!$C$5)*I5&gt;0,COUNTIF(I18:I247,'Dados de Físico Semanal'!$C$5)*I5,"")</f>
        <v/>
      </c>
      <c r="J10" s="537" t="str">
        <f>IF(COUNTIF(J18:J247,'Dados de Físico Semanal'!$C$5)*J5&gt;0,COUNTIF(J18:J247,'Dados de Físico Semanal'!$C$5)*J5,"")</f>
        <v/>
      </c>
      <c r="K10" s="537" t="str">
        <f>IF(COUNTIF(K18:K247,'Dados de Físico Semanal'!$C$5)*K5&gt;0,COUNTIF(K18:K247,'Dados de Físico Semanal'!$C$5)*K5,"")</f>
        <v/>
      </c>
      <c r="L10" s="537" t="str">
        <f>IF(COUNTIF(L18:L247,'Dados de Físico Semanal'!$C$5)*L5&gt;0,COUNTIF(L18:L247,'Dados de Físico Semanal'!$C$5)*L5,"")</f>
        <v/>
      </c>
      <c r="M10" s="537" t="str">
        <f>IF(COUNTIF(M18:M247,'Dados de Físico Semanal'!$C$5)*M5&gt;0,COUNTIF(M18:M247,'Dados de Físico Semanal'!$C$5)*M5,"")</f>
        <v/>
      </c>
      <c r="N10" s="537" t="str">
        <f>IF(COUNTIF(N18:N247,'Dados de Físico Semanal'!$C$5)*N5&gt;0,COUNTIF(N18:N247,'Dados de Físico Semanal'!$C$5)*N5,"")</f>
        <v/>
      </c>
      <c r="O10" s="537" t="str">
        <f>IF(COUNTIF(O18:O247,'Dados de Físico Semanal'!$C$5)*O5&gt;0,COUNTIF(O18:O247,'Dados de Físico Semanal'!$C$5)*O5,"")</f>
        <v/>
      </c>
      <c r="P10" s="537" t="str">
        <f>IF(COUNTIF(P18:P247,'Dados de Físico Semanal'!$C$5)*P5&gt;0,COUNTIF(P18:P247,'Dados de Físico Semanal'!$C$5)*P5,"")</f>
        <v/>
      </c>
      <c r="Q10" s="537" t="str">
        <f>IF(COUNTIF(Q18:Q247,'Dados de Físico Semanal'!$C$5)*Q5&gt;0,COUNTIF(Q18:Q247,'Dados de Físico Semanal'!$C$5)*Q5,"")</f>
        <v/>
      </c>
      <c r="R10" s="537" t="str">
        <f>IF(COUNTIF(R18:R247,'Dados de Físico Semanal'!$C$5)*R5&gt;0,COUNTIF(R18:R247,'Dados de Físico Semanal'!$C$5)*R5,"")</f>
        <v/>
      </c>
      <c r="S10" s="537">
        <f>IF(COUNTIF(S18:S247,'Dados de Físico Semanal'!$C$5)*S5&gt;0,COUNTIF(S18:S247,'Dados de Físico Semanal'!$C$5)*S5,"")</f>
        <v>630</v>
      </c>
      <c r="T10" s="537" t="str">
        <f>IF(COUNTIF(T18:T247,'Dados de Físico Semanal'!$C$5)*T5&gt;0,COUNTIF(T18:T247,'Dados de Físico Semanal'!$C$5)*T5,"")</f>
        <v/>
      </c>
      <c r="W10" s="341"/>
      <c r="X10" s="340"/>
    </row>
    <row r="11" spans="2:24" x14ac:dyDescent="0.2">
      <c r="B11" s="542" t="s">
        <v>648</v>
      </c>
      <c r="C11" s="543">
        <f>SUM($D$11:$T$11)</f>
        <v>54750</v>
      </c>
      <c r="D11" s="537">
        <f>IF(COUNTIF(D18:D247,$B$4)*D5&gt;0,COUNTIF(D18:D247,$B$4)*D5,"")</f>
        <v>12555</v>
      </c>
      <c r="E11" s="537">
        <f>IF(COUNTIF(E18:E247,$B$4)*E5&gt;0,COUNTIF(E18:E247,$B$4)*E5,"")</f>
        <v>10230</v>
      </c>
      <c r="F11" s="537">
        <f>IF(COUNTIF(F18:F247,$B$4)*F5&gt;0,COUNTIF(F18:F247,$B$4)*F5,"")</f>
        <v>1485</v>
      </c>
      <c r="G11" s="537">
        <f>IF(COUNTIF(G18:G247,$B$4)*G5&gt;0,COUNTIF(G18:G247,$B$4)*G5,"")</f>
        <v>825</v>
      </c>
      <c r="H11" s="537">
        <f>IF(COUNTIF(H18:H247,$B$4)*H5&gt;0,COUNTIF(H18:H247,$B$4)*H5,"")</f>
        <v>5610</v>
      </c>
      <c r="I11" s="537">
        <f>IF(COUNTIF(I18:I247,$B$4)*I5&gt;0,COUNTIF(I18:I247,$B$4)*I5,"")</f>
        <v>4620</v>
      </c>
      <c r="J11" s="537">
        <f>IF(COUNTIF(J18:J247,$B$4)*J5&gt;0,COUNTIF(J18:J247,$B$4)*J5,"")</f>
        <v>495</v>
      </c>
      <c r="K11" s="537">
        <f>IF(COUNTIF(K18:K247,$B$4)*K5&gt;0,COUNTIF(K18:K247,$B$4)*K5,"")</f>
        <v>660</v>
      </c>
      <c r="L11" s="537">
        <f>IF(COUNTIF(L18:L247,$B$4)*L5&gt;0,COUNTIF(L18:L247,$B$4)*L5,"")</f>
        <v>180</v>
      </c>
      <c r="M11" s="537">
        <f>IF(COUNTIF(M18:M247,$B$4)*M5&gt;0,COUNTIF(M18:M247,$B$4)*M5,"")</f>
        <v>180</v>
      </c>
      <c r="N11" s="537">
        <f>IF(COUNTIF(N18:N247,$B$4)*N5&gt;0,COUNTIF(N18:N247,$B$4)*N5,"")</f>
        <v>4770</v>
      </c>
      <c r="O11" s="537">
        <f>IF(COUNTIF(O18:O247,$B$4)*O5&gt;0,COUNTIF(O18:O247,$B$4)*O5,"")</f>
        <v>3870</v>
      </c>
      <c r="P11" s="537">
        <f>IF(COUNTIF(P18:P247,$B$4)*P5&gt;0,COUNTIF(P18:P247,$B$4)*P5,"")</f>
        <v>1980</v>
      </c>
      <c r="Q11" s="537">
        <f>IF(COUNTIF(Q18:Q247,$B$4)*Q5&gt;0,COUNTIF(Q18:Q247,$B$4)*Q5,"")</f>
        <v>1980</v>
      </c>
      <c r="R11" s="537">
        <f>IF(COUNTIF(R18:R247,$B$4)*R5&gt;0,COUNTIF(R18:R247,$B$4)*R5,"")</f>
        <v>360</v>
      </c>
      <c r="S11" s="537">
        <f>IF(COUNTIF(S18:S247,$B$4)*S5&gt;0,COUNTIF(S18:S247,$B$4)*S5,"")</f>
        <v>3600</v>
      </c>
      <c r="T11" s="537">
        <f>IF(COUNTIF(T18:T247,$B$4)*T5&gt;0,COUNTIF(T18:T247,$B$4)*T5,"")</f>
        <v>1350</v>
      </c>
    </row>
    <row r="12" spans="2:24" ht="13.5" thickBot="1" x14ac:dyDescent="0.25">
      <c r="B12" s="595" t="s">
        <v>646</v>
      </c>
      <c r="C12" s="640">
        <f>SUM(D12:T12)*-1</f>
        <v>-6515</v>
      </c>
      <c r="D12" s="641">
        <f>IF(AND(D11&gt;0,D11&lt;&gt;""),IF(D11-D28-D39-D64-D75-D86-D97-D126-D137-D148-D159-D180-D191-D202-D213-D224-D247-IF(D6="",0,D6)&gt;0,D11-D28-D39-D64-D75-D86-D97-D126-D137-D148-D159-D180-D191-D202-D213-D224-D247-IF(D6="",0,D6),""),"")</f>
        <v>1985</v>
      </c>
      <c r="E12" s="641">
        <f>IF(AND(E11&gt;0,E11&lt;&gt;""),IF(E11-E28-E39-E64-E75-E86-E97-E126-E137-E148-E159-E180-E191-E202-E213-E224-E247-IF(E6="",0,E6)&gt;0,E11-E28-E39-E64-E75-E86-E97-E126-E137-E148-E159-E180-E191-E202-E213-E224-E247-IF(E6="",0,E6),""),"")</f>
        <v>1590</v>
      </c>
      <c r="F12" s="641">
        <f>IF(AND(F11&gt;0,F11&lt;&gt;""),IF(F11-F28-F39-F64-F75-F86-F97-F126-F137-F148-F159-F180-F191-F202-F213-F224-F247-IF(F6="",0,F6)&gt;0,F11-F28-F39-F64-F75-F86-F97-F126-F137-F148-F159-F180-F191-F202-F213-F224-F247-IF(F6="",0,F6),""),"")</f>
        <v>1140</v>
      </c>
      <c r="G12" s="641" t="str">
        <f>IF(AND(G11&gt;0,G11&lt;&gt;""),IF(G11-G28-G39-G64-G75-G86-G97-G126-G137-G148-G159-G180-G191-G202-G213-G224-G247-IF(G6="",0,G6)&gt;0,G11-G28-G39-G64-G75-G86-G97-G126-G137-G148-G159-G180-G191-G202-G213-G224-G247-IF(G6="",0,G6),""),"")</f>
        <v/>
      </c>
      <c r="H12" s="641" t="str">
        <f>IF(AND(H11&gt;0,H11&lt;&gt;""),IF(H11-H28-H39-H64-H75-H86-H97-H126-H137-H148-H159-H180-H191-H202-H213-H224-H247-IF(H6="",0,H6)&gt;0,H11-H28-H39-H64-H75-H86-H97-H126-H137-H148-H159-H180-H191-H202-H213-H224-H247-IF(H6="",0,H6),""),"")</f>
        <v/>
      </c>
      <c r="I12" s="641" t="str">
        <f>IF(AND(I11&gt;0,I11&lt;&gt;""),IF(I11-I28-I39-I64-I75-I86-I97-I126-I137-I148-I159-I180-I191-I202-I213-I224-I247-IF(I6="",0,I6)&gt;0,I11-I28-I39-I64-I75-I86-I97-I126-I137-I148-I159-I180-I191-I202-I213-I224-I247-IF(I6="",0,I6),""),"")</f>
        <v/>
      </c>
      <c r="J12" s="641" t="str">
        <f>IF(AND(J11&gt;0,J11&lt;&gt;""),IF(J11-J28-J39-J64-J75-J86-J97-J126-J137-J148-J159-J180-J191-J202-J213-J224-J247-IF(J6="",0,J6)&gt;0,J11-J28-J39-J64-J75-J86-J97-J126-J137-J148-J159-J180-J191-J202-J213-J224-J247-IF(J6="",0,J6),""),"")</f>
        <v/>
      </c>
      <c r="K12" s="641" t="str">
        <f>IF(AND(K11&gt;0,K11&lt;&gt;""),IF(K11-K28-K39-K64-K75-K86-K97-K126-K137-K148-K159-K180-K191-K202-K213-K224-K247-IF(K6="",0,K6)&gt;0,K11-K28-K39-K64-K75-K86-K97-K126-K137-K148-K159-K180-K191-K202-K213-K224-K247-IF(K6="",0,K6),""),"")</f>
        <v/>
      </c>
      <c r="L12" s="641">
        <f>IF(AND(L11&gt;0,L11&lt;&gt;""),IF(L11-L28-L39-L64-L75-L86-L97-L126-L137-L148-L159-L180-L191-L202-L213-L224-L247-IF(L6="",0,L6)&gt;0,L11-L28-L39-L64-L75-L86-L97-L126-L137-L148-L159-L180-L191-L202-L213-L224-L247-IF(L6="",0,L6),""),"")</f>
        <v>90</v>
      </c>
      <c r="M12" s="641">
        <f>IF(AND(M11&gt;0,M11&lt;&gt;""),IF(M11-M28-M39-M64-M75-M86-M97-M126-M137-M148-M159-M180-M191-M202-M213-M224-M247-IF(M6="",0,M6)&gt;0,M11-M28-M39-M64-M75-M86-M97-M126-M137-M148-M159-M180-M191-M202-M213-M224-M247-IF(M6="",0,M6),""),"")</f>
        <v>90</v>
      </c>
      <c r="N12" s="641" t="str">
        <f>IF(AND(N11&gt;0,N11&lt;&gt;""),IF(N11-N28-N39-N64-N75-N86-N97-N126-N137-N148-N159-N180-N191-N202-N213-N224-N247-IF(N6="",0,N6)&gt;0,N11-N28-N39-N64-N75-N86-N97-N126-N137-N148-N159-N180-N191-N202-N213-N224-N247-IF(N6="",0,N6),""),"")</f>
        <v/>
      </c>
      <c r="O12" s="641" t="str">
        <f>IF(AND(O11&gt;0,O11&lt;&gt;""),IF(O11-O28-O39-O64-O75-O86-O97-O126-O137-O148-O159-O180-O191-O202-O213-O224-O247-IF(O6="",0,O6)&gt;0,O11-O28-O39-O64-O75-O86-O97-O126-O137-O148-O159-O180-O191-O202-O213-O224-O247-IF(O6="",0,O6),""),"")</f>
        <v/>
      </c>
      <c r="P12" s="641" t="str">
        <f>IF(AND(P11&gt;0,P11&lt;&gt;""),IF(P11-P28-P39-P64-P75-P86-P97-P126-P137-P148-P159-P180-P191-P202-P213-P224-P247-IF(P6="",0,P6)&gt;0,P11-P28-P39-P64-P75-P86-P97-P126-P137-P148-P159-P180-P191-P202-P213-P224-P247-IF(P6="",0,P6),""),"")</f>
        <v/>
      </c>
      <c r="Q12" s="641" t="str">
        <f>IF(AND(Q11&gt;0,Q11&lt;&gt;""),IF(Q11-Q28-Q39-Q64-Q75-Q86-Q97-Q126-Q137-Q148-Q159-Q180-Q191-Q202-Q213-Q224-Q247-IF(Q6="",0,Q6)&gt;0,Q11-Q28-Q39-Q64-Q75-Q86-Q97-Q126-Q137-Q148-Q159-Q180-Q191-Q202-Q213-Q224-Q247-IF(Q6="",0,Q6),""),"")</f>
        <v/>
      </c>
      <c r="R12" s="641" t="str">
        <f>IF(AND(R11&gt;0,R11&lt;&gt;""),IF(R11-R28-R39-R64-R75-R86-R97-R126-R137-R148-R159-R180-R191-R202-R213-R224-R247-IF(R6="",0,R6)&gt;0,R11-R28-R39-R64-R75-R86-R97-R126-R137-R148-R159-R180-R191-R202-R213-R224-R247-IF(R6="",0,R6),""),"")</f>
        <v/>
      </c>
      <c r="S12" s="641">
        <f>IF(AND(S11&gt;0,S11&lt;&gt;""),IF(S11-S28-S39-S64-S75-S86-S97-S126-S137-S148-S159-S180-S191-S202-S213-S224-S247-IF(S6="",0,S6)&gt;0,S11-S28-S39-S64-S75-S86-S97-S126-S137-S148-S159-S180-S191-S202-S213-S224-S247-IF(S6="",0,S6),""),"")</f>
        <v>540</v>
      </c>
      <c r="T12" s="641">
        <f>IF(AND(T11&gt;0,T11&lt;&gt;""),IF(T11-T28-T39-T64-T75-T86-T97-T126-T137-T148-T159-T180-T191-T202-T213-T224-T247-IF(T6="",0,T6)&gt;0,T11-T28-T39-T64-T75-T86-T97-T126-T137-T148-T159-T180-T191-T202-T213-T224-T247-IF(T6="",0,T6),""),"")</f>
        <v>1080</v>
      </c>
    </row>
    <row r="13" spans="2:24" ht="13.5" thickBot="1" x14ac:dyDescent="0.25">
      <c r="B13" s="595" t="s">
        <v>647</v>
      </c>
      <c r="C13" s="640">
        <f>SUM(D13:T13)*-1</f>
        <v>-8960</v>
      </c>
      <c r="D13" s="641">
        <f t="shared" ref="D13:T13" si="1">IF(SUM(D10,D12)&gt;0,SUM(D10,D12),"")</f>
        <v>1985</v>
      </c>
      <c r="E13" s="641">
        <f t="shared" si="1"/>
        <v>2745</v>
      </c>
      <c r="F13" s="641">
        <f t="shared" si="1"/>
        <v>1800</v>
      </c>
      <c r="G13" s="641" t="str">
        <f t="shared" si="1"/>
        <v/>
      </c>
      <c r="H13" s="641" t="str">
        <f t="shared" si="1"/>
        <v/>
      </c>
      <c r="I13" s="641" t="str">
        <f t="shared" si="1"/>
        <v/>
      </c>
      <c r="J13" s="641" t="str">
        <f t="shared" si="1"/>
        <v/>
      </c>
      <c r="K13" s="641" t="str">
        <f t="shared" si="1"/>
        <v/>
      </c>
      <c r="L13" s="641">
        <f t="shared" si="1"/>
        <v>90</v>
      </c>
      <c r="M13" s="641">
        <f t="shared" si="1"/>
        <v>90</v>
      </c>
      <c r="N13" s="641" t="str">
        <f t="shared" si="1"/>
        <v/>
      </c>
      <c r="O13" s="641" t="str">
        <f t="shared" si="1"/>
        <v/>
      </c>
      <c r="P13" s="641" t="str">
        <f t="shared" si="1"/>
        <v/>
      </c>
      <c r="Q13" s="641" t="str">
        <f t="shared" si="1"/>
        <v/>
      </c>
      <c r="R13" s="641" t="str">
        <f t="shared" si="1"/>
        <v/>
      </c>
      <c r="S13" s="641">
        <f t="shared" si="1"/>
        <v>1170</v>
      </c>
      <c r="T13" s="641">
        <f t="shared" si="1"/>
        <v>1080</v>
      </c>
    </row>
    <row r="14" spans="2:24" ht="13.5" thickBot="1" x14ac:dyDescent="0.25">
      <c r="B14" s="628"/>
      <c r="C14" s="629"/>
      <c r="D14" s="630"/>
      <c r="E14" s="630"/>
      <c r="F14" s="665"/>
      <c r="G14" s="665"/>
      <c r="H14" s="630"/>
      <c r="I14" s="630"/>
      <c r="J14" s="630"/>
      <c r="K14" s="630"/>
      <c r="L14" s="630"/>
      <c r="M14" s="630"/>
      <c r="N14" s="630"/>
      <c r="O14" s="630"/>
      <c r="P14" s="630"/>
      <c r="Q14" s="630"/>
      <c r="R14" s="630"/>
      <c r="S14" s="630"/>
      <c r="T14" s="631"/>
    </row>
    <row r="15" spans="2:24" ht="13.5" thickBot="1" x14ac:dyDescent="0.25">
      <c r="B15" s="628"/>
      <c r="C15" s="630"/>
      <c r="D15" s="630"/>
      <c r="E15" s="630"/>
      <c r="F15" s="665"/>
      <c r="G15" s="665"/>
      <c r="H15" s="630"/>
      <c r="I15" s="630"/>
      <c r="J15" s="630"/>
      <c r="K15" s="630"/>
      <c r="L15" s="630"/>
      <c r="M15" s="630"/>
      <c r="N15" s="630"/>
      <c r="O15" s="630"/>
      <c r="P15" s="630"/>
      <c r="Q15" s="630"/>
      <c r="R15" s="630"/>
      <c r="S15" s="630"/>
      <c r="T15" s="631"/>
    </row>
    <row r="16" spans="2:24" ht="18" x14ac:dyDescent="0.25">
      <c r="B16" s="766" t="s">
        <v>611</v>
      </c>
      <c r="C16" s="777"/>
      <c r="D16" s="777"/>
      <c r="E16" s="777"/>
      <c r="F16" s="778"/>
      <c r="G16" s="778"/>
      <c r="H16" s="777"/>
      <c r="I16" s="777"/>
      <c r="J16" s="777"/>
      <c r="K16" s="777"/>
      <c r="L16" s="777"/>
      <c r="M16" s="777"/>
      <c r="N16" s="777"/>
      <c r="O16" s="777"/>
      <c r="P16" s="777"/>
      <c r="Q16" s="777"/>
      <c r="R16" s="777"/>
      <c r="S16" s="777"/>
      <c r="T16" s="779"/>
    </row>
    <row r="17" spans="2:24" x14ac:dyDescent="0.2">
      <c r="B17" s="535" t="s">
        <v>593</v>
      </c>
      <c r="C17" s="536"/>
      <c r="D17" s="530"/>
      <c r="E17" s="531"/>
      <c r="F17" s="531"/>
      <c r="G17" s="531"/>
      <c r="H17" s="530"/>
      <c r="I17" s="530"/>
      <c r="J17" s="531"/>
      <c r="K17" s="637"/>
      <c r="L17" s="533"/>
      <c r="M17" s="530"/>
      <c r="N17" s="530"/>
      <c r="O17" s="530"/>
      <c r="P17" s="531">
        <v>10</v>
      </c>
      <c r="Q17" s="534">
        <v>10</v>
      </c>
      <c r="R17" s="534"/>
      <c r="S17" s="534"/>
      <c r="T17" s="532"/>
    </row>
    <row r="18" spans="2:24" x14ac:dyDescent="0.2">
      <c r="B18" s="535" t="s">
        <v>608</v>
      </c>
      <c r="C18" s="536"/>
      <c r="D18" s="539">
        <f>IF(SUM(D26,D37)&gt;0,SUM(D26,D37),"")</f>
        <v>11</v>
      </c>
      <c r="E18" s="539" t="str">
        <f>IF(SUM(E26,E37)&gt;0,SUM(E26,E37),"")</f>
        <v/>
      </c>
      <c r="F18" s="539" t="str">
        <f>IF(SUM(F26,F37)&gt;0,SUM(F26,F37),"")</f>
        <v/>
      </c>
      <c r="G18" s="539" t="str">
        <f>IF(SUM(G26,G37)&gt;0,SUM(G26,G37),"")</f>
        <v/>
      </c>
      <c r="H18" s="539">
        <f>IF(SUM(H26,H37)&gt;0,SUM(H26,H37),"")</f>
        <v>8</v>
      </c>
      <c r="I18" s="539" t="str">
        <f>IF(SUM(I26,I37)&gt;0,SUM(I26,I37),"")</f>
        <v/>
      </c>
      <c r="J18" s="539" t="str">
        <f>IF(SUM(J26,J37)&gt;0,SUM(J26,J37),"")</f>
        <v/>
      </c>
      <c r="K18" s="638" t="str">
        <f>IF(SUM(K26,K37)&gt;0,SUM(K26,K37),"")</f>
        <v/>
      </c>
      <c r="L18" s="632">
        <f>IF(SUM(L26,L37)&gt;0,SUM(L26,L37),"")</f>
        <v>2</v>
      </c>
      <c r="M18" s="539">
        <f>IF(SUM(M26,M37)&gt;0,SUM(M26,M37),"")</f>
        <v>2</v>
      </c>
      <c r="N18" s="539">
        <f>IF(SUM(N26,N37)&gt;0,SUM(N26,N37),"")</f>
        <v>9</v>
      </c>
      <c r="O18" s="539">
        <f>IF(SUM(O26,O37)&gt;0,SUM(O26,O37),"")</f>
        <v>8</v>
      </c>
      <c r="P18" s="539" t="str">
        <f>IF(SUM(P26,P37)&gt;0,SUM(P26,P37),"")</f>
        <v/>
      </c>
      <c r="Q18" s="539" t="str">
        <f>IF(SUM(Q26,Q37)&gt;0,SUM(Q26,Q37),"")</f>
        <v/>
      </c>
      <c r="R18" s="539" t="str">
        <f>IF(SUM(R26,R37)&gt;0,SUM(R26,R37),"")</f>
        <v/>
      </c>
      <c r="S18" s="539" t="str">
        <f>IF(SUM(S26,S37)&gt;0,SUM(S26,S37),"")</f>
        <v/>
      </c>
      <c r="T18" s="544" t="str">
        <f>IF(SUM(T26,T37)&gt;0,SUM(T26,T37),"")</f>
        <v/>
      </c>
    </row>
    <row r="19" spans="2:24" x14ac:dyDescent="0.2">
      <c r="B19" s="540" t="s">
        <v>622</v>
      </c>
      <c r="C19" s="536"/>
      <c r="D19" s="541" t="str">
        <f>IF(COUNTIF(D22:D36,'Dados de Físico Semanal'!$C$2)&gt;0,COUNTIF(D22:D36,'Dados de Físico Semanal'!$C$2),"")</f>
        <v/>
      </c>
      <c r="E19" s="541" t="str">
        <f>IF(COUNTIF(E22:E36,'Dados de Físico Semanal'!$C$2)&gt;0,COUNTIF(E22:E36,'Dados de Físico Semanal'!$C$2),"")</f>
        <v/>
      </c>
      <c r="F19" s="541" t="str">
        <f>IF(COUNTIF(F22:F36,'Dados de Físico Semanal'!$C$2)&gt;0,COUNTIF(F22:F36,'Dados de Físico Semanal'!$C$2),"")</f>
        <v/>
      </c>
      <c r="G19" s="541" t="str">
        <f>IF(COUNTIF(G22:G36,'Dados de Físico Semanal'!$C$2)&gt;0,COUNTIF(G22:G36,'Dados de Físico Semanal'!$C$2),"")</f>
        <v/>
      </c>
      <c r="H19" s="541" t="str">
        <f>IF(COUNTIF(H22:H36,'Dados de Físico Semanal'!$C$2)&gt;0,COUNTIF(H22:H36,'Dados de Físico Semanal'!$C$2),"")</f>
        <v/>
      </c>
      <c r="I19" s="541" t="str">
        <f>IF(COUNTIF(I22:I36,'Dados de Físico Semanal'!$C$2)&gt;0,COUNTIF(I22:I36,'Dados de Físico Semanal'!$C$2),"")</f>
        <v/>
      </c>
      <c r="J19" s="541" t="str">
        <f>IF(COUNTIF(J22:J36,'Dados de Físico Semanal'!$C$2)&gt;0,COUNTIF(J22:J36,'Dados de Físico Semanal'!$C$2),"")</f>
        <v/>
      </c>
      <c r="K19" s="639" t="str">
        <f>IF(COUNTIF(K22:K36,'Dados de Físico Semanal'!$C$2)&gt;0,COUNTIF(K22:K36,'Dados de Físico Semanal'!$C$2),"")</f>
        <v/>
      </c>
      <c r="L19" s="633" t="str">
        <f>IF(COUNTIF(L22:L36,'Dados de Físico Semanal'!$C$2)&gt;0,COUNTIF(L22:L36,'Dados de Físico Semanal'!$C$2),"")</f>
        <v/>
      </c>
      <c r="M19" s="541" t="str">
        <f>IF(COUNTIF(M22:M36,'Dados de Físico Semanal'!$C$2)&gt;0,COUNTIF(M22:M36,'Dados de Físico Semanal'!$C$2),"")</f>
        <v/>
      </c>
      <c r="N19" s="541" t="str">
        <f>IF(COUNTIF(N22:N36,'Dados de Físico Semanal'!$C$2)&gt;0,COUNTIF(N22:N36,'Dados de Físico Semanal'!$C$2),"")</f>
        <v/>
      </c>
      <c r="O19" s="541" t="str">
        <f>IF(COUNTIF(O22:O36,'Dados de Físico Semanal'!$C$2)&gt;0,COUNTIF(O22:O36,'Dados de Físico Semanal'!$C$2),"")</f>
        <v/>
      </c>
      <c r="P19" s="541" t="str">
        <f>IF(COUNTIF(P22:P36,'Dados de Físico Semanal'!$C$2)&gt;0,COUNTIF(P22:P36,'Dados de Físico Semanal'!$C$2),"")</f>
        <v/>
      </c>
      <c r="Q19" s="541" t="str">
        <f>IF(COUNTIF(Q22:Q36,'Dados de Físico Semanal'!$C$2)&gt;0,COUNTIF(Q22:Q36,'Dados de Físico Semanal'!$C$2),"")</f>
        <v/>
      </c>
      <c r="R19" s="541" t="str">
        <f>IF(COUNTIF(R22:R36,'Dados de Físico Semanal'!$C$2)&gt;0,COUNTIF(R22:R36,'Dados de Físico Semanal'!$C$2),"")</f>
        <v/>
      </c>
      <c r="S19" s="541" t="str">
        <f>IF(COUNTIF(S22:S36,'Dados de Físico Semanal'!$C$2)&gt;0,COUNTIF(S22:S36,'Dados de Físico Semanal'!$C$2),"")</f>
        <v/>
      </c>
      <c r="T19" s="545" t="str">
        <f>IF(COUNTIF(T22:T36,'Dados de Físico Semanal'!$C$2)&gt;0,COUNTIF(T22:T36,'Dados de Físico Semanal'!$C$2),"")</f>
        <v/>
      </c>
      <c r="X19" s="340"/>
    </row>
    <row r="20" spans="2:24" x14ac:dyDescent="0.2">
      <c r="B20" s="546">
        <v>44669</v>
      </c>
      <c r="C20" s="524">
        <f t="shared" ref="C20:C25" si="2">IF(COUNTIF(D20:T20,$B$4)&gt;0,COUNTIF(D20:T20,$B$4),"")</f>
        <v>3</v>
      </c>
      <c r="D20" s="548" t="s">
        <v>407</v>
      </c>
      <c r="E20" s="548"/>
      <c r="F20" s="548"/>
      <c r="G20" s="548"/>
      <c r="H20" s="547"/>
      <c r="I20" s="547"/>
      <c r="J20" s="547"/>
      <c r="K20" s="547"/>
      <c r="L20" s="575" t="s">
        <v>407</v>
      </c>
      <c r="M20" s="548" t="s">
        <v>407</v>
      </c>
      <c r="N20" s="547"/>
      <c r="O20" s="548"/>
      <c r="P20" s="548"/>
      <c r="Q20" s="548"/>
      <c r="R20" s="548"/>
      <c r="S20" s="548"/>
      <c r="T20" s="549"/>
      <c r="X20" s="340"/>
    </row>
    <row r="21" spans="2:24" x14ac:dyDescent="0.2">
      <c r="B21" s="546">
        <v>44670</v>
      </c>
      <c r="C21" s="524">
        <f t="shared" si="2"/>
        <v>3</v>
      </c>
      <c r="D21" s="548" t="s">
        <v>407</v>
      </c>
      <c r="E21" s="548"/>
      <c r="F21" s="548"/>
      <c r="G21" s="548"/>
      <c r="H21" s="547"/>
      <c r="I21" s="547"/>
      <c r="J21" s="547"/>
      <c r="K21" s="547"/>
      <c r="L21" s="575" t="s">
        <v>407</v>
      </c>
      <c r="M21" s="548" t="s">
        <v>407</v>
      </c>
      <c r="N21" s="547"/>
      <c r="O21" s="548"/>
      <c r="P21" s="548"/>
      <c r="Q21" s="548"/>
      <c r="R21" s="548"/>
      <c r="S21" s="548"/>
      <c r="T21" s="549"/>
      <c r="X21" s="340"/>
    </row>
    <row r="22" spans="2:24" x14ac:dyDescent="0.2">
      <c r="B22" s="546">
        <v>44671</v>
      </c>
      <c r="C22" s="524">
        <f t="shared" si="2"/>
        <v>2</v>
      </c>
      <c r="D22" s="548" t="s">
        <v>407</v>
      </c>
      <c r="E22" s="548"/>
      <c r="F22" s="548"/>
      <c r="G22" s="548"/>
      <c r="H22" s="547"/>
      <c r="I22" s="547"/>
      <c r="J22" s="547"/>
      <c r="K22" s="547"/>
      <c r="L22" s="575" t="s">
        <v>604</v>
      </c>
      <c r="M22" s="548" t="s">
        <v>604</v>
      </c>
      <c r="N22" s="547" t="s">
        <v>407</v>
      </c>
      <c r="O22" s="548"/>
      <c r="P22" s="548"/>
      <c r="Q22" s="548"/>
      <c r="R22" s="548"/>
      <c r="S22" s="548"/>
      <c r="T22" s="549"/>
    </row>
    <row r="23" spans="2:24" x14ac:dyDescent="0.2">
      <c r="B23" s="546">
        <v>44672</v>
      </c>
      <c r="C23" s="524">
        <f t="shared" si="2"/>
        <v>4</v>
      </c>
      <c r="D23" s="548" t="s">
        <v>407</v>
      </c>
      <c r="E23" s="548"/>
      <c r="F23" s="548"/>
      <c r="G23" s="548"/>
      <c r="H23" s="547" t="s">
        <v>407</v>
      </c>
      <c r="I23" s="548"/>
      <c r="J23" s="548"/>
      <c r="K23" s="646"/>
      <c r="L23" s="575"/>
      <c r="M23" s="548"/>
      <c r="N23" s="547" t="s">
        <v>407</v>
      </c>
      <c r="O23" s="547" t="s">
        <v>407</v>
      </c>
      <c r="P23" s="548"/>
      <c r="Q23" s="548"/>
      <c r="R23" s="548"/>
      <c r="S23" s="548"/>
      <c r="T23" s="549"/>
    </row>
    <row r="24" spans="2:24" x14ac:dyDescent="0.2">
      <c r="B24" s="546">
        <v>44673</v>
      </c>
      <c r="C24" s="524">
        <f t="shared" si="2"/>
        <v>4</v>
      </c>
      <c r="D24" s="548" t="s">
        <v>407</v>
      </c>
      <c r="E24" s="548"/>
      <c r="F24" s="548"/>
      <c r="G24" s="548"/>
      <c r="H24" s="547" t="s">
        <v>407</v>
      </c>
      <c r="I24" s="548"/>
      <c r="J24" s="548"/>
      <c r="K24" s="646"/>
      <c r="L24" s="575"/>
      <c r="M24" s="548"/>
      <c r="N24" s="547" t="s">
        <v>407</v>
      </c>
      <c r="O24" s="547" t="s">
        <v>407</v>
      </c>
      <c r="P24" s="548"/>
      <c r="Q24" s="548"/>
      <c r="R24" s="548"/>
      <c r="S24" s="548"/>
      <c r="T24" s="549"/>
    </row>
    <row r="25" spans="2:24" x14ac:dyDescent="0.2">
      <c r="B25" s="546">
        <v>44674</v>
      </c>
      <c r="C25" s="524">
        <f t="shared" si="2"/>
        <v>4</v>
      </c>
      <c r="D25" s="548" t="s">
        <v>407</v>
      </c>
      <c r="E25" s="548"/>
      <c r="F25" s="548"/>
      <c r="G25" s="548"/>
      <c r="H25" s="547" t="s">
        <v>407</v>
      </c>
      <c r="I25" s="548"/>
      <c r="J25" s="548"/>
      <c r="K25" s="646"/>
      <c r="L25" s="575"/>
      <c r="M25" s="548"/>
      <c r="N25" s="547" t="s">
        <v>407</v>
      </c>
      <c r="O25" s="547" t="s">
        <v>407</v>
      </c>
      <c r="P25" s="548"/>
      <c r="Q25" s="548"/>
      <c r="R25" s="548"/>
      <c r="S25" s="548"/>
      <c r="T25" s="549"/>
    </row>
    <row r="26" spans="2:24" x14ac:dyDescent="0.2">
      <c r="B26" s="535" t="s">
        <v>609</v>
      </c>
      <c r="C26" s="524"/>
      <c r="D26" s="550">
        <f>IF(COUNTIF(D20:D24,$B$4)&gt;0,COUNTIF(D20:D24,$B$4),"")</f>
        <v>5</v>
      </c>
      <c r="E26" s="550" t="str">
        <f t="shared" ref="E26:T26" si="3">IF(COUNTIF(E20:E24,$B$4)&gt;0,COUNTIF(E20:E24,$B$4),"")</f>
        <v/>
      </c>
      <c r="F26" s="550" t="str">
        <f t="shared" ref="F26" si="4">IF(COUNTIF(F20:F24,$B$4)&gt;0,COUNTIF(F20:F24,$B$4),"")</f>
        <v/>
      </c>
      <c r="G26" s="550" t="str">
        <f t="shared" ref="G26" si="5">IF(COUNTIF(G20:G24,$B$4)&gt;0,COUNTIF(G20:G24,$B$4),"")</f>
        <v/>
      </c>
      <c r="H26" s="550">
        <f t="shared" si="3"/>
        <v>2</v>
      </c>
      <c r="I26" s="550" t="str">
        <f t="shared" si="3"/>
        <v/>
      </c>
      <c r="J26" s="550" t="str">
        <f t="shared" si="3"/>
        <v/>
      </c>
      <c r="K26" s="647" t="str">
        <f t="shared" si="3"/>
        <v/>
      </c>
      <c r="L26" s="643">
        <f t="shared" si="3"/>
        <v>2</v>
      </c>
      <c r="M26" s="550">
        <f t="shared" si="3"/>
        <v>2</v>
      </c>
      <c r="N26" s="550">
        <f t="shared" si="3"/>
        <v>3</v>
      </c>
      <c r="O26" s="550">
        <f t="shared" si="3"/>
        <v>2</v>
      </c>
      <c r="P26" s="550" t="str">
        <f t="shared" si="3"/>
        <v/>
      </c>
      <c r="Q26" s="550" t="str">
        <f t="shared" si="3"/>
        <v/>
      </c>
      <c r="R26" s="550" t="str">
        <f t="shared" si="3"/>
        <v/>
      </c>
      <c r="S26" s="550" t="str">
        <f t="shared" si="3"/>
        <v/>
      </c>
      <c r="T26" s="551" t="str">
        <f t="shared" si="3"/>
        <v/>
      </c>
    </row>
    <row r="27" spans="2:24" x14ac:dyDescent="0.2">
      <c r="B27" s="540" t="s">
        <v>610</v>
      </c>
      <c r="C27" s="552">
        <f ca="1">IF(B25&lt;=TODAY(),SUM(D27:T27),"")</f>
        <v>1815</v>
      </c>
      <c r="D27" s="553">
        <f t="shared" ref="D27:T27" si="6">IF(COUNTIF(D$20:D$24,$B$4)+N("inserir só nas proximas +CONT.SE(D$6:D$7;$B$4)")&gt;0,(COUNTIF(D$20:D$24,$B$4)+N("inserir só nas proximas+CONT.SE(D$6:D$7;$B$4)"))*D$5,"")</f>
        <v>675</v>
      </c>
      <c r="E27" s="553" t="str">
        <f t="shared" si="6"/>
        <v/>
      </c>
      <c r="F27" s="553" t="str">
        <f t="shared" si="6"/>
        <v/>
      </c>
      <c r="G27" s="553" t="str">
        <f t="shared" si="6"/>
        <v/>
      </c>
      <c r="H27" s="553">
        <f t="shared" si="6"/>
        <v>330</v>
      </c>
      <c r="I27" s="553" t="str">
        <f t="shared" si="6"/>
        <v/>
      </c>
      <c r="J27" s="553" t="str">
        <f t="shared" si="6"/>
        <v/>
      </c>
      <c r="K27" s="648" t="str">
        <f t="shared" si="6"/>
        <v/>
      </c>
      <c r="L27" s="644">
        <f t="shared" si="6"/>
        <v>180</v>
      </c>
      <c r="M27" s="553">
        <f t="shared" si="6"/>
        <v>180</v>
      </c>
      <c r="N27" s="553">
        <f t="shared" si="6"/>
        <v>270</v>
      </c>
      <c r="O27" s="553">
        <f t="shared" si="6"/>
        <v>180</v>
      </c>
      <c r="P27" s="553" t="str">
        <f t="shared" si="6"/>
        <v/>
      </c>
      <c r="Q27" s="553" t="str">
        <f t="shared" si="6"/>
        <v/>
      </c>
      <c r="R27" s="553" t="str">
        <f t="shared" si="6"/>
        <v/>
      </c>
      <c r="S27" s="553" t="str">
        <f t="shared" si="6"/>
        <v/>
      </c>
      <c r="T27" s="554" t="str">
        <f t="shared" si="6"/>
        <v/>
      </c>
    </row>
    <row r="28" spans="2:24" x14ac:dyDescent="0.2">
      <c r="B28" s="555"/>
      <c r="C28" s="556">
        <f ca="1">IF(C27&lt;&gt;"",SUM(D28:T28)-C27,"")</f>
        <v>-180</v>
      </c>
      <c r="D28" s="556">
        <v>675</v>
      </c>
      <c r="E28" s="556"/>
      <c r="F28" s="556"/>
      <c r="G28" s="556"/>
      <c r="H28" s="556">
        <v>330</v>
      </c>
      <c r="I28" s="556"/>
      <c r="J28" s="556"/>
      <c r="K28" s="556"/>
      <c r="L28" s="556">
        <v>90</v>
      </c>
      <c r="M28" s="556">
        <v>90</v>
      </c>
      <c r="N28" s="556">
        <v>270</v>
      </c>
      <c r="O28" s="556">
        <v>180</v>
      </c>
      <c r="P28" s="556"/>
      <c r="Q28" s="556"/>
      <c r="R28" s="556"/>
      <c r="S28" s="556"/>
      <c r="T28" s="556"/>
    </row>
    <row r="29" spans="2:24" x14ac:dyDescent="0.2">
      <c r="B29" s="555"/>
      <c r="C29" s="552"/>
      <c r="D29" s="669">
        <f t="shared" ref="D29:T29" si="7">IFERROR(IF(D27-D28&gt;=0,D27-D28,""),"")</f>
        <v>0</v>
      </c>
      <c r="E29" s="669" t="str">
        <f t="shared" si="7"/>
        <v/>
      </c>
      <c r="F29" s="669" t="str">
        <f t="shared" si="7"/>
        <v/>
      </c>
      <c r="G29" s="669" t="str">
        <f t="shared" si="7"/>
        <v/>
      </c>
      <c r="H29" s="669">
        <f t="shared" si="7"/>
        <v>0</v>
      </c>
      <c r="I29" s="669" t="str">
        <f t="shared" si="7"/>
        <v/>
      </c>
      <c r="J29" s="669" t="str">
        <f t="shared" si="7"/>
        <v/>
      </c>
      <c r="K29" s="669" t="str">
        <f t="shared" si="7"/>
        <v/>
      </c>
      <c r="L29" s="669">
        <f t="shared" si="7"/>
        <v>90</v>
      </c>
      <c r="M29" s="669">
        <f t="shared" si="7"/>
        <v>90</v>
      </c>
      <c r="N29" s="669">
        <f t="shared" si="7"/>
        <v>0</v>
      </c>
      <c r="O29" s="669">
        <f t="shared" si="7"/>
        <v>0</v>
      </c>
      <c r="P29" s="669" t="str">
        <f t="shared" si="7"/>
        <v/>
      </c>
      <c r="Q29" s="669" t="str">
        <f t="shared" si="7"/>
        <v/>
      </c>
      <c r="R29" s="669" t="str">
        <f t="shared" si="7"/>
        <v/>
      </c>
      <c r="S29" s="669" t="str">
        <f t="shared" si="7"/>
        <v/>
      </c>
      <c r="T29" s="669" t="str">
        <f t="shared" si="7"/>
        <v/>
      </c>
    </row>
    <row r="30" spans="2:24" x14ac:dyDescent="0.2">
      <c r="B30" s="557">
        <v>44675</v>
      </c>
      <c r="C30" s="558"/>
      <c r="D30" s="559"/>
      <c r="E30" s="559"/>
      <c r="F30" s="559"/>
      <c r="G30" s="559"/>
      <c r="H30" s="559"/>
      <c r="I30" s="559"/>
      <c r="J30" s="559"/>
      <c r="K30" s="649"/>
      <c r="L30" s="645"/>
      <c r="M30" s="559"/>
      <c r="N30" s="559"/>
      <c r="O30" s="559"/>
      <c r="P30" s="559"/>
      <c r="Q30" s="559"/>
      <c r="R30" s="559"/>
      <c r="S30" s="559"/>
      <c r="T30" s="560"/>
    </row>
    <row r="31" spans="2:24" x14ac:dyDescent="0.2">
      <c r="B31" s="561">
        <v>44676</v>
      </c>
      <c r="C31" s="562">
        <f t="shared" ref="C31:C36" si="8">IF(COUNTIF(D31:T31,$B$4)&gt;0,COUNTIF(D31:T31,$B$4),"")</f>
        <v>4</v>
      </c>
      <c r="D31" s="563" t="s">
        <v>407</v>
      </c>
      <c r="E31" s="564"/>
      <c r="F31" s="564"/>
      <c r="G31" s="564"/>
      <c r="H31" s="563" t="s">
        <v>407</v>
      </c>
      <c r="I31" s="564"/>
      <c r="J31" s="564"/>
      <c r="K31" s="650"/>
      <c r="L31" s="573"/>
      <c r="M31" s="564"/>
      <c r="N31" s="563" t="s">
        <v>407</v>
      </c>
      <c r="O31" s="563" t="s">
        <v>407</v>
      </c>
      <c r="P31" s="564"/>
      <c r="Q31" s="564"/>
      <c r="R31" s="564"/>
      <c r="S31" s="564"/>
      <c r="T31" s="565"/>
    </row>
    <row r="32" spans="2:24" x14ac:dyDescent="0.2">
      <c r="B32" s="546">
        <v>44677</v>
      </c>
      <c r="C32" s="524">
        <f t="shared" si="8"/>
        <v>4</v>
      </c>
      <c r="D32" s="548" t="s">
        <v>407</v>
      </c>
      <c r="E32" s="548"/>
      <c r="F32" s="548"/>
      <c r="G32" s="548"/>
      <c r="H32" s="548" t="s">
        <v>407</v>
      </c>
      <c r="I32" s="548"/>
      <c r="J32" s="548"/>
      <c r="K32" s="646"/>
      <c r="L32" s="575"/>
      <c r="M32" s="548"/>
      <c r="N32" s="548" t="s">
        <v>407</v>
      </c>
      <c r="O32" s="548" t="s">
        <v>407</v>
      </c>
      <c r="P32" s="548"/>
      <c r="Q32" s="548"/>
      <c r="R32" s="548"/>
      <c r="S32" s="548"/>
      <c r="T32" s="549"/>
    </row>
    <row r="33" spans="2:21" x14ac:dyDescent="0.2">
      <c r="B33" s="546">
        <v>44678</v>
      </c>
      <c r="C33" s="524">
        <f t="shared" si="8"/>
        <v>4</v>
      </c>
      <c r="D33" s="548" t="s">
        <v>407</v>
      </c>
      <c r="E33" s="548"/>
      <c r="F33" s="548"/>
      <c r="G33" s="548"/>
      <c r="H33" s="548" t="s">
        <v>407</v>
      </c>
      <c r="I33" s="548"/>
      <c r="J33" s="548"/>
      <c r="K33" s="646"/>
      <c r="L33" s="575"/>
      <c r="M33" s="548"/>
      <c r="N33" s="548" t="s">
        <v>407</v>
      </c>
      <c r="O33" s="548" t="s">
        <v>407</v>
      </c>
      <c r="P33" s="548"/>
      <c r="Q33" s="548"/>
      <c r="R33" s="548"/>
      <c r="S33" s="548"/>
      <c r="T33" s="549"/>
    </row>
    <row r="34" spans="2:21" x14ac:dyDescent="0.2">
      <c r="B34" s="546">
        <v>44679</v>
      </c>
      <c r="C34" s="524">
        <f t="shared" si="8"/>
        <v>4</v>
      </c>
      <c r="D34" s="548" t="s">
        <v>407</v>
      </c>
      <c r="E34" s="548"/>
      <c r="F34" s="548"/>
      <c r="G34" s="548"/>
      <c r="H34" s="548" t="s">
        <v>407</v>
      </c>
      <c r="I34" s="548"/>
      <c r="J34" s="548"/>
      <c r="K34" s="646"/>
      <c r="L34" s="575"/>
      <c r="M34" s="548"/>
      <c r="N34" s="548" t="s">
        <v>407</v>
      </c>
      <c r="O34" s="548" t="s">
        <v>407</v>
      </c>
      <c r="P34" s="548"/>
      <c r="Q34" s="548"/>
      <c r="R34" s="548"/>
      <c r="S34" s="548"/>
      <c r="T34" s="549"/>
    </row>
    <row r="35" spans="2:21" x14ac:dyDescent="0.2">
      <c r="B35" s="546">
        <v>44680</v>
      </c>
      <c r="C35" s="524">
        <f t="shared" si="8"/>
        <v>4</v>
      </c>
      <c r="D35" s="548" t="s">
        <v>407</v>
      </c>
      <c r="E35" s="548"/>
      <c r="F35" s="548"/>
      <c r="G35" s="548"/>
      <c r="H35" s="548" t="s">
        <v>407</v>
      </c>
      <c r="I35" s="548"/>
      <c r="J35" s="548"/>
      <c r="K35" s="646"/>
      <c r="L35" s="575"/>
      <c r="M35" s="548"/>
      <c r="N35" s="548" t="s">
        <v>407</v>
      </c>
      <c r="O35" s="548" t="s">
        <v>407</v>
      </c>
      <c r="P35" s="548"/>
      <c r="Q35" s="548"/>
      <c r="R35" s="548"/>
      <c r="S35" s="548"/>
      <c r="T35" s="549"/>
    </row>
    <row r="36" spans="2:21" x14ac:dyDescent="0.2">
      <c r="B36" s="546">
        <v>44681</v>
      </c>
      <c r="C36" s="524">
        <f t="shared" si="8"/>
        <v>4</v>
      </c>
      <c r="D36" s="548" t="s">
        <v>407</v>
      </c>
      <c r="E36" s="548"/>
      <c r="F36" s="548"/>
      <c r="G36" s="548"/>
      <c r="H36" s="548" t="s">
        <v>407</v>
      </c>
      <c r="I36" s="548"/>
      <c r="J36" s="548"/>
      <c r="K36" s="646"/>
      <c r="L36" s="575"/>
      <c r="M36" s="548"/>
      <c r="N36" s="548" t="s">
        <v>407</v>
      </c>
      <c r="O36" s="548" t="s">
        <v>407</v>
      </c>
      <c r="P36" s="548"/>
      <c r="Q36" s="548"/>
      <c r="R36" s="548"/>
      <c r="S36" s="548"/>
      <c r="T36" s="549"/>
    </row>
    <row r="37" spans="2:21" x14ac:dyDescent="0.2">
      <c r="B37" s="528" t="s">
        <v>609</v>
      </c>
      <c r="C37" s="524"/>
      <c r="D37" s="550">
        <f>IF(COUNTIF($D$31:$D$35,$B$4)+COUNTIF($D$25:$D$26,$B$4)&gt;0,COUNTIF($D$31:$D$35,$B$4)+COUNTIF($D$25:$D$26,$B$4),"")</f>
        <v>6</v>
      </c>
      <c r="E37" s="550" t="str">
        <f>IF(COUNTIF(E31:E35,$B$4)+COUNTIF(E25:E26,$B$4)&gt;0,COUNTIF(E31:E35,$B$4)+COUNTIF(E25:E26,$B$4),"")</f>
        <v/>
      </c>
      <c r="F37" s="550" t="str">
        <f>IF(COUNTIF(F31:F35,$B$4)+COUNTIF(F25:F26,$B$4)&gt;0,COUNTIF(F31:F35,$B$4)+COUNTIF(F25:F26,$B$4),"")</f>
        <v/>
      </c>
      <c r="G37" s="550" t="str">
        <f>IF(COUNTIF(G31:G35,$B$4)+COUNTIF(G25:G26,$B$4)&gt;0,COUNTIF(G31:G35,$B$4)+COUNTIF(G25:G26,$B$4),"")</f>
        <v/>
      </c>
      <c r="H37" s="550">
        <f>IF(COUNTIF(H31:H35,$B$4)+COUNTIF(H25:H26,$B$4)&gt;0,COUNTIF(H31:H35,$B$4)+COUNTIF(H25:H26,$B$4),"")</f>
        <v>6</v>
      </c>
      <c r="I37" s="550" t="str">
        <f>IF(COUNTIF(I31:I35,$B$4)+COUNTIF(I25:I26,$B$4)&gt;0,COUNTIF(I31:I35,$B$4)+COUNTIF(I25:I26,$B$4),"")</f>
        <v/>
      </c>
      <c r="J37" s="550" t="str">
        <f>IF(COUNTIF(J31:J35,$B$4)+COUNTIF(J25:J26,$B$4)&gt;0,COUNTIF(J31:J35,$B$4)+COUNTIF(J25:J26,$B$4),"")</f>
        <v/>
      </c>
      <c r="K37" s="647" t="str">
        <f>IF(COUNTIF(K31:K35,$B$4)+COUNTIF(K25:K26,$B$4)&gt;0,COUNTIF(K31:K35,$B$4)+COUNTIF(K25:K26,$B$4),"")</f>
        <v/>
      </c>
      <c r="L37" s="643" t="str">
        <f>IF(COUNTIF(L31:L35,$B$4)+COUNTIF(L25:L26,$B$4)&gt;0,COUNTIF(L31:L35,$B$4)+COUNTIF(L25:L26,$B$4),"")</f>
        <v/>
      </c>
      <c r="M37" s="550" t="str">
        <f>IF(COUNTIF(M31:M35,$B$4)+COUNTIF(M25:M26,$B$4)&gt;0,COUNTIF(M31:M35,$B$4)+COUNTIF(M25:M26,$B$4),"")</f>
        <v/>
      </c>
      <c r="N37" s="550">
        <f>IF(COUNTIF(N31:N35,$B$4)+COUNTIF(N25:N26,$B$4)&gt;0,COUNTIF(N31:N35,$B$4)+COUNTIF(N25:N26,$B$4),"")</f>
        <v>6</v>
      </c>
      <c r="O37" s="550">
        <f>IF(COUNTIF(O31:O35,$B$4)+COUNTIF(O25:O26,$B$4)&gt;0,COUNTIF(O31:O35,$B$4)+COUNTIF(O25:O26,$B$4),"")</f>
        <v>6</v>
      </c>
      <c r="P37" s="550" t="str">
        <f>IF(COUNTIF(P31:P35,$B$4)+COUNTIF(P25:P26,$B$4)&gt;0,COUNTIF(P31:P35,$B$4)+COUNTIF(P25:P26,$B$4),"")</f>
        <v/>
      </c>
      <c r="Q37" s="550" t="str">
        <f>IF(COUNTIF(Q31:Q35,$B$4)+COUNTIF(Q25:Q26,$B$4)&gt;0,COUNTIF(Q31:Q35,$B$4)+COUNTIF(Q25:Q26,$B$4),"")</f>
        <v/>
      </c>
      <c r="R37" s="550" t="str">
        <f>IF(COUNTIF(R31:R35,$B$4)+COUNTIF(R25:R26,$B$4)&gt;0,COUNTIF(R31:R35,$B$4)+COUNTIF(R25:R26,$B$4),"")</f>
        <v/>
      </c>
      <c r="S37" s="550" t="str">
        <f>IF(COUNTIF(S31:S35,$B$4)+COUNTIF(S25:S26,$B$4)&gt;0,COUNTIF(S31:S35,$B$4)+COUNTIF(S25:S26,$B$4),"")</f>
        <v/>
      </c>
      <c r="T37" s="551" t="str">
        <f>IF(COUNTIF(T31:T35,$B$4)+COUNTIF(T25:T26,$B$4)&gt;0,COUNTIF(T31:T35,$B$4)+COUNTIF(T25:T26,$B$4),"")</f>
        <v/>
      </c>
    </row>
    <row r="38" spans="2:21" x14ac:dyDescent="0.2">
      <c r="B38" s="535" t="s">
        <v>610</v>
      </c>
      <c r="C38" s="552">
        <f ca="1">IF(B36&lt;=TODAY(),SUM(D38:T38),"")</f>
        <v>2880</v>
      </c>
      <c r="D38" s="553">
        <f>IF(COUNTIF(D$31:D$35,$B$4)+COUNTIF(D$25:D$26,$B$4)&gt;0,(COUNTIF(D$31:D$35,$B$4)+COUNTIF(D$25:D$26,$B$4))*D$5,"")</f>
        <v>810</v>
      </c>
      <c r="E38" s="553" t="str">
        <f>IF(COUNTIF(E$31:E$35,$B$4)+COUNTIF(E$25:E$26,$B$4)&gt;0,(COUNTIF(E$31:E$35,$B$4)+COUNTIF(E$25:E$26,$B$4))*E$5,"")</f>
        <v/>
      </c>
      <c r="F38" s="553" t="str">
        <f>IF(COUNTIF(F$31:F$35,$B$4)+COUNTIF(F$25:F$26,$B$4)&gt;0,(COUNTIF(F$31:F$35,$B$4)+COUNTIF(F$25:F$26,$B$4))*F$5,"")</f>
        <v/>
      </c>
      <c r="G38" s="553" t="str">
        <f>IF(COUNTIF(G$31:G$35,$B$4)+COUNTIF(G$25:G$26,$B$4)&gt;0,(COUNTIF(G$31:G$35,$B$4)+COUNTIF(G$25:G$26,$B$4))*G$5,"")</f>
        <v/>
      </c>
      <c r="H38" s="553">
        <f>IF(COUNTIF(H$31:H$35,$B$4)+COUNTIF(H$25:H$26,$B$4)&gt;0,(COUNTIF(H$31:H$35,$B$4)+COUNTIF(H$25:H$26,$B$4))*H$5,"")</f>
        <v>990</v>
      </c>
      <c r="I38" s="553" t="str">
        <f>IF(COUNTIF(I$31:I$35,$B$4)+COUNTIF(I$25:I$26,$B$4)&gt;0,(COUNTIF(I$31:I$35,$B$4)+COUNTIF(I$25:I$26,$B$4))*I$5,"")</f>
        <v/>
      </c>
      <c r="J38" s="553" t="str">
        <f>IF(COUNTIF(J$31:J$35,$B$4)+COUNTIF(J$25:J$26,$B$4)&gt;0,(COUNTIF(J$31:J$35,$B$4)+COUNTIF(J$25:J$26,$B$4))*J$5,"")</f>
        <v/>
      </c>
      <c r="K38" s="648" t="str">
        <f>IF(COUNTIF(K$31:K$35,$B$4)+COUNTIF(K$25:K$26,$B$4)&gt;0,(COUNTIF(K$31:K$35,$B$4)+COUNTIF(K$25:K$26,$B$4))*K$5,"")</f>
        <v/>
      </c>
      <c r="L38" s="644" t="str">
        <f>IF(COUNTIF(L$31:L$35,$B$4)+COUNTIF(L$25:L$26,$B$4)&gt;0,(COUNTIF(L$31:L$35,$B$4)+COUNTIF(L$25:L$26,$B$4))*L$5,"")</f>
        <v/>
      </c>
      <c r="M38" s="553" t="str">
        <f>IF(COUNTIF(M$31:M$35,$B$4)+COUNTIF(M$25:M$26,$B$4)&gt;0,(COUNTIF(M$31:M$35,$B$4)+COUNTIF(M$25:M$26,$B$4))*M$5,"")</f>
        <v/>
      </c>
      <c r="N38" s="553">
        <f>IF(COUNTIF(N$31:N$35,$B$4)+COUNTIF(N$25:N$26,$B$4)&gt;0,(COUNTIF(N$31:N$35,$B$4)+COUNTIF(N$25:N$26,$B$4))*N$5,"")</f>
        <v>540</v>
      </c>
      <c r="O38" s="553">
        <f>IF(COUNTIF(O$31:O$35,$B$4)+COUNTIF(O$25:O$26,$B$4)&gt;0,(COUNTIF(O$31:O$35,$B$4)+COUNTIF(O$25:O$26,$B$4))*O$5,"")</f>
        <v>540</v>
      </c>
      <c r="P38" s="553" t="str">
        <f>IF(COUNTIF(P$31:P$35,$B$4)+COUNTIF(P$25:P$26,$B$4)&gt;0,(COUNTIF(P$31:P$35,$B$4)+COUNTIF(P$25:P$26,$B$4))*P$5,"")</f>
        <v/>
      </c>
      <c r="Q38" s="553" t="str">
        <f>IF(COUNTIF(Q$31:Q$35,$B$4)+COUNTIF(Q$25:Q$26,$B$4)&gt;0,(COUNTIF(Q$31:Q$35,$B$4)+COUNTIF(Q$25:Q$26,$B$4))*Q$5,"")</f>
        <v/>
      </c>
      <c r="R38" s="553" t="str">
        <f>IF(COUNTIF(R$31:R$35,$B$4)+COUNTIF(R$25:R$26,$B$4)&gt;0,(COUNTIF(R$31:R$35,$B$4)+COUNTIF(R$25:R$26,$B$4))*R$5,"")</f>
        <v/>
      </c>
      <c r="S38" s="553" t="str">
        <f>IF(COUNTIF(S$31:S$35,$B$4)+COUNTIF(S$25:S$26,$B$4)&gt;0,(COUNTIF(S$31:S$35,$B$4)+COUNTIF(S$25:S$26,$B$4))*S$5,"")</f>
        <v/>
      </c>
      <c r="T38" s="554" t="str">
        <f>IF(COUNTIF(T$31:T$35,$B$4)+COUNTIF(T$25:T$26,$B$4)&gt;0,(COUNTIF(T$31:T$35,$B$4)+COUNTIF(T$25:T$26,$B$4))*T$5,"")</f>
        <v/>
      </c>
    </row>
    <row r="39" spans="2:21" x14ac:dyDescent="0.2">
      <c r="B39" s="540"/>
      <c r="C39" s="556">
        <f ca="1">IF(C38&lt;&gt;"",SUM(D39:T39)-C38,"")</f>
        <v>0</v>
      </c>
      <c r="D39" s="556">
        <v>810</v>
      </c>
      <c r="E39" s="556"/>
      <c r="F39" s="556"/>
      <c r="G39" s="556"/>
      <c r="H39" s="556">
        <v>990</v>
      </c>
      <c r="I39" s="556"/>
      <c r="J39" s="556"/>
      <c r="K39" s="556"/>
      <c r="L39" s="556"/>
      <c r="M39" s="556"/>
      <c r="N39" s="556">
        <v>540</v>
      </c>
      <c r="O39" s="556">
        <v>540</v>
      </c>
      <c r="P39" s="556"/>
      <c r="Q39" s="556"/>
      <c r="R39" s="556"/>
      <c r="S39" s="556"/>
      <c r="T39" s="556"/>
    </row>
    <row r="40" spans="2:21" x14ac:dyDescent="0.2">
      <c r="B40" s="540"/>
      <c r="C40" s="591"/>
      <c r="D40" s="668"/>
      <c r="E40" s="668"/>
      <c r="F40" s="668"/>
      <c r="G40" s="668"/>
      <c r="H40" s="668"/>
      <c r="I40" s="668"/>
      <c r="J40" s="668"/>
      <c r="K40" s="668"/>
      <c r="L40" s="668"/>
      <c r="M40" s="668"/>
      <c r="N40" s="668"/>
      <c r="O40" s="668"/>
      <c r="P40" s="668"/>
      <c r="Q40" s="668"/>
      <c r="R40" s="668"/>
      <c r="S40" s="668"/>
      <c r="T40" s="668"/>
    </row>
    <row r="41" spans="2:21" ht="13.5" thickBot="1" x14ac:dyDescent="0.25">
      <c r="B41" s="567" t="s">
        <v>623</v>
      </c>
      <c r="C41" s="568">
        <f>SUM(D41:T41)</f>
        <v>4695</v>
      </c>
      <c r="D41" s="569">
        <f>IFERROR(IF(SUM(D27,D38)&gt;0,SUM(D27,D38),""),"")</f>
        <v>1485</v>
      </c>
      <c r="E41" s="569" t="str">
        <f>IFERROR(IF(SUM(E27,E38)&gt;0,SUM(E27,E38),""),"")</f>
        <v/>
      </c>
      <c r="F41" s="569" t="str">
        <f>IFERROR(IF(SUM(F27,F38)&gt;0,SUM(F27,F38),""),"")</f>
        <v/>
      </c>
      <c r="G41" s="569" t="str">
        <f>IFERROR(IF(SUM(G27,G38)&gt;0,SUM(G27,G38),""),"")</f>
        <v/>
      </c>
      <c r="H41" s="569">
        <f>IFERROR(IF(SUM(H27,H38)&gt;0,SUM(H27,H38),""),"")</f>
        <v>1320</v>
      </c>
      <c r="I41" s="569" t="str">
        <f>IFERROR(IF(SUM(I27,I38)&gt;0,SUM(I27,I38),""),"")</f>
        <v/>
      </c>
      <c r="J41" s="569" t="str">
        <f>IFERROR(IF(SUM(J27,J38)&gt;0,SUM(J27,J38),""),"")</f>
        <v/>
      </c>
      <c r="K41" s="651" t="str">
        <f>IFERROR(IF(SUM(K27,K38)&gt;0,SUM(K27,K38),""),"")</f>
        <v/>
      </c>
      <c r="L41" s="569">
        <f>IFERROR(IF(SUM(L27,L38)&gt;0,SUM(L27,L38),""),"")</f>
        <v>180</v>
      </c>
      <c r="M41" s="569">
        <f>IFERROR(IF(SUM(M27,M38)&gt;0,SUM(M27,M38),""),"")</f>
        <v>180</v>
      </c>
      <c r="N41" s="569">
        <f>IFERROR(IF(SUM(N27,N38)&gt;0,SUM(N27,N38),""),"")</f>
        <v>810</v>
      </c>
      <c r="O41" s="569">
        <f>IFERROR(IF(SUM(O27,O38)&gt;0,SUM(O27,O38),""),"")</f>
        <v>720</v>
      </c>
      <c r="P41" s="569" t="str">
        <f>IFERROR(IF(SUM(P27,P38)&gt;0,SUM(P27,P38),""),"")</f>
        <v/>
      </c>
      <c r="Q41" s="569" t="str">
        <f>IFERROR(IF(SUM(Q27,Q38)&gt;0,SUM(Q27,Q38),""),"")</f>
        <v/>
      </c>
      <c r="R41" s="569" t="str">
        <f>IFERROR(IF(SUM(R27,R38)&gt;0,SUM(R27,R38),""),"")</f>
        <v/>
      </c>
      <c r="S41" s="569" t="str">
        <f>IFERROR(IF(SUM(S27,S38)&gt;0,SUM(S27,S38),""),"")</f>
        <v/>
      </c>
      <c r="T41" s="570" t="str">
        <f>IFERROR(IF(SUM(T27,T38)&gt;0,SUM(T27,T38),""),"")</f>
        <v/>
      </c>
    </row>
    <row r="42" spans="2:21" x14ac:dyDescent="0.2">
      <c r="B42" s="571"/>
      <c r="C42" s="571"/>
      <c r="D42" s="571"/>
      <c r="E42" s="571"/>
      <c r="F42" s="571"/>
      <c r="G42" s="571"/>
      <c r="H42" s="571"/>
      <c r="I42" s="571"/>
      <c r="J42" s="571"/>
      <c r="K42" s="571"/>
      <c r="L42" s="571"/>
      <c r="M42" s="571"/>
      <c r="N42" s="571"/>
      <c r="O42" s="571"/>
      <c r="P42" s="571"/>
      <c r="Q42" s="571"/>
      <c r="R42" s="571"/>
      <c r="S42" s="571"/>
      <c r="T42" s="571"/>
    </row>
    <row r="43" spans="2:21" x14ac:dyDescent="0.2">
      <c r="B43" s="571"/>
      <c r="C43" s="571"/>
      <c r="D43" s="571"/>
      <c r="E43" s="571"/>
      <c r="F43" s="571"/>
      <c r="G43" s="571"/>
      <c r="H43" s="571"/>
      <c r="I43" s="571"/>
      <c r="J43" s="571"/>
      <c r="K43" s="571"/>
      <c r="L43" s="571"/>
      <c r="M43" s="571"/>
      <c r="N43" s="571"/>
      <c r="O43" s="571"/>
      <c r="P43" s="571"/>
      <c r="Q43" s="571"/>
      <c r="R43" s="571"/>
      <c r="S43" s="571"/>
      <c r="T43" s="571"/>
    </row>
    <row r="44" spans="2:21" x14ac:dyDescent="0.2">
      <c r="B44" s="571"/>
      <c r="C44" s="571"/>
      <c r="D44" s="571"/>
      <c r="E44" s="571"/>
      <c r="F44" s="571"/>
      <c r="G44" s="571"/>
      <c r="H44" s="571"/>
      <c r="I44" s="571"/>
      <c r="J44" s="571"/>
      <c r="K44" s="571"/>
      <c r="L44" s="571"/>
      <c r="M44" s="571"/>
      <c r="N44" s="571"/>
      <c r="O44" s="571"/>
      <c r="P44" s="571"/>
      <c r="Q44" s="571"/>
      <c r="R44" s="571"/>
      <c r="S44" s="571"/>
      <c r="T44" s="571"/>
      <c r="U44" s="341"/>
    </row>
    <row r="45" spans="2:21" x14ac:dyDescent="0.2">
      <c r="B45" s="571"/>
      <c r="C45" s="571"/>
      <c r="D45" s="571"/>
      <c r="E45" s="571"/>
      <c r="F45" s="571"/>
      <c r="G45" s="571"/>
      <c r="H45" s="571"/>
      <c r="I45" s="571"/>
      <c r="J45" s="571"/>
      <c r="K45" s="571"/>
      <c r="L45" s="571"/>
      <c r="M45" s="571"/>
      <c r="N45" s="571"/>
      <c r="O45" s="571"/>
      <c r="P45" s="571"/>
      <c r="Q45" s="571"/>
      <c r="R45" s="571"/>
      <c r="S45" s="571"/>
      <c r="T45" s="571"/>
      <c r="U45" s="341"/>
    </row>
    <row r="46" spans="2:21" x14ac:dyDescent="0.2">
      <c r="B46" s="571"/>
      <c r="C46" s="571"/>
      <c r="D46" s="571"/>
      <c r="E46" s="571"/>
      <c r="F46" s="571"/>
      <c r="G46" s="571"/>
      <c r="H46" s="571"/>
      <c r="I46" s="571"/>
      <c r="J46" s="571"/>
      <c r="K46" s="571"/>
      <c r="L46" s="571"/>
      <c r="M46" s="571"/>
      <c r="N46" s="571"/>
      <c r="O46" s="571"/>
      <c r="P46" s="571"/>
      <c r="Q46" s="571"/>
      <c r="R46" s="571"/>
      <c r="S46" s="571"/>
      <c r="T46" s="571"/>
      <c r="U46" s="341"/>
    </row>
    <row r="47" spans="2:21" x14ac:dyDescent="0.2">
      <c r="B47" s="571"/>
      <c r="C47" s="571"/>
      <c r="D47" s="571"/>
      <c r="E47" s="571"/>
      <c r="F47" s="571"/>
      <c r="G47" s="571"/>
      <c r="H47" s="571"/>
      <c r="I47" s="571"/>
      <c r="J47" s="571"/>
      <c r="K47" s="571"/>
      <c r="L47" s="571"/>
      <c r="M47" s="571"/>
      <c r="N47" s="571"/>
      <c r="O47" s="571"/>
      <c r="P47" s="571"/>
      <c r="Q47" s="571"/>
      <c r="R47" s="571"/>
      <c r="S47" s="571"/>
      <c r="T47" s="571"/>
      <c r="U47" s="341"/>
    </row>
    <row r="48" spans="2:21" x14ac:dyDescent="0.2">
      <c r="B48" s="571"/>
      <c r="C48" s="571"/>
      <c r="D48" s="571"/>
      <c r="E48" s="571"/>
      <c r="F48" s="571"/>
      <c r="G48" s="571"/>
      <c r="H48" s="571"/>
      <c r="I48" s="571"/>
      <c r="J48" s="571"/>
      <c r="K48" s="571"/>
      <c r="L48" s="571"/>
      <c r="M48" s="571"/>
      <c r="N48" s="571"/>
      <c r="O48" s="571"/>
      <c r="P48" s="571"/>
      <c r="Q48" s="571"/>
      <c r="R48" s="571"/>
      <c r="S48" s="571"/>
      <c r="T48" s="571"/>
      <c r="U48" s="341"/>
    </row>
    <row r="49" spans="2:21" ht="13.5" thickBot="1" x14ac:dyDescent="0.25">
      <c r="B49" s="571"/>
      <c r="C49" s="571"/>
      <c r="D49" s="571"/>
      <c r="E49" s="571"/>
      <c r="F49" s="571"/>
      <c r="G49" s="571"/>
      <c r="H49" s="571"/>
      <c r="I49" s="571"/>
      <c r="J49" s="571"/>
      <c r="K49" s="571"/>
      <c r="L49" s="571"/>
      <c r="M49" s="571"/>
      <c r="N49" s="571"/>
      <c r="O49" s="571"/>
      <c r="P49" s="571"/>
      <c r="Q49" s="571"/>
      <c r="R49" s="571"/>
      <c r="S49" s="571"/>
      <c r="T49" s="571"/>
      <c r="U49" s="341"/>
    </row>
    <row r="50" spans="2:21" ht="18" x14ac:dyDescent="0.25">
      <c r="B50" s="766" t="s">
        <v>612</v>
      </c>
      <c r="C50" s="767"/>
      <c r="D50" s="767"/>
      <c r="E50" s="767"/>
      <c r="F50" s="768"/>
      <c r="G50" s="768"/>
      <c r="H50" s="767"/>
      <c r="I50" s="767"/>
      <c r="J50" s="767"/>
      <c r="K50" s="767"/>
      <c r="L50" s="767"/>
      <c r="M50" s="767"/>
      <c r="N50" s="767"/>
      <c r="O50" s="767"/>
      <c r="P50" s="767"/>
      <c r="Q50" s="767"/>
      <c r="R50" s="767"/>
      <c r="S50" s="767"/>
      <c r="T50" s="769"/>
      <c r="U50" s="341"/>
    </row>
    <row r="51" spans="2:21" x14ac:dyDescent="0.2">
      <c r="B51" s="535" t="s">
        <v>593</v>
      </c>
      <c r="C51" s="536"/>
      <c r="D51" s="530"/>
      <c r="E51" s="531"/>
      <c r="F51" s="531"/>
      <c r="G51" s="531"/>
      <c r="H51" s="530"/>
      <c r="I51" s="530"/>
      <c r="J51" s="531"/>
      <c r="K51" s="637"/>
      <c r="L51" s="533"/>
      <c r="M51" s="530"/>
      <c r="N51" s="530"/>
      <c r="O51" s="530"/>
      <c r="P51" s="531"/>
      <c r="Q51" s="534"/>
      <c r="R51" s="534"/>
      <c r="S51" s="534"/>
      <c r="T51" s="532"/>
      <c r="U51" s="341"/>
    </row>
    <row r="52" spans="2:21" x14ac:dyDescent="0.2">
      <c r="B52" s="535" t="s">
        <v>632</v>
      </c>
      <c r="C52" s="536"/>
      <c r="D52" s="539">
        <f>IF(IF(SUM(D62,D73,D84,D95,D102)&gt;0,SUM(D62,D73,D84,D95,D102),0)-IF(COUNTIF(D36:D37,$B$4)&gt;0,COUNTIF(D36:D37,$B$4),0)&gt;0,IF(SUM(D62,D73,D84,D95,D102)&gt;0,SUM(D62,D73,D84,D95,D102),0)-IF(COUNTIF(D36:D37,$B$4)&gt;0,COUNTIF(D36:D37,$B$4),0),"")</f>
        <v>27</v>
      </c>
      <c r="E52" s="539">
        <f t="shared" ref="E52:T52" si="9">IF(IF(SUM(E62,E73,E84,E95,E102)&gt;0,SUM(E62,E73,E84,E95,E102),0)-IF(COUNTIF(E36:E37,$B$4)&gt;0,COUNTIF(E36:E37,$B$4),0)&gt;0,IF(SUM(E62,E73,E84,E95,E102)&gt;0,SUM(E62,E73,E84,E95,E102),0)-IF(COUNTIF(E36:E37,$B$4)&gt;0,COUNTIF(E36:E37,$B$4),0),"")</f>
        <v>11</v>
      </c>
      <c r="F52" s="539" t="str">
        <f t="shared" ref="F52" si="10">IF(IF(SUM(F62,F73,F84,F95,F102)&gt;0,SUM(F62,F73,F84,F95,F102),0)-IF(COUNTIF(F36:F37,$B$4)&gt;0,COUNTIF(F36:F37,$B$4),0)&gt;0,IF(SUM(F62,F73,F84,F95,F102)&gt;0,SUM(F62,F73,F84,F95,F102),0)-IF(COUNTIF(F36:F37,$B$4)&gt;0,COUNTIF(F36:F37,$B$4),0),"")</f>
        <v/>
      </c>
      <c r="G52" s="539" t="str">
        <f t="shared" ref="G52" si="11">IF(IF(SUM(G62,G73,G84,G95,G102)&gt;0,SUM(G62,G73,G84,G95,G102),0)-IF(COUNTIF(G36:G37,$B$4)&gt;0,COUNTIF(G36:G37,$B$4),0)&gt;0,IF(SUM(G62,G73,G84,G95,G102)&gt;0,SUM(G62,G73,G84,G95,G102),0)-IF(COUNTIF(G36:G37,$B$4)&gt;0,COUNTIF(G36:G37,$B$4),0),"")</f>
        <v/>
      </c>
      <c r="H52" s="539">
        <f t="shared" si="9"/>
        <v>25</v>
      </c>
      <c r="I52" s="539">
        <f t="shared" si="9"/>
        <v>15</v>
      </c>
      <c r="J52" s="539">
        <f t="shared" si="9"/>
        <v>3</v>
      </c>
      <c r="K52" s="638">
        <f t="shared" si="9"/>
        <v>4</v>
      </c>
      <c r="L52" s="632" t="str">
        <f t="shared" si="9"/>
        <v/>
      </c>
      <c r="M52" s="539" t="str">
        <f t="shared" si="9"/>
        <v/>
      </c>
      <c r="N52" s="539">
        <f t="shared" si="9"/>
        <v>23</v>
      </c>
      <c r="O52" s="539">
        <f t="shared" si="9"/>
        <v>25</v>
      </c>
      <c r="P52" s="539">
        <f t="shared" si="9"/>
        <v>22</v>
      </c>
      <c r="Q52" s="539">
        <f t="shared" si="9"/>
        <v>19</v>
      </c>
      <c r="R52" s="539">
        <f t="shared" si="9"/>
        <v>4</v>
      </c>
      <c r="S52" s="539" t="str">
        <f t="shared" si="9"/>
        <v/>
      </c>
      <c r="T52" s="539" t="str">
        <f t="shared" si="9"/>
        <v/>
      </c>
      <c r="U52" s="341"/>
    </row>
    <row r="53" spans="2:21" x14ac:dyDescent="0.2">
      <c r="B53" s="535" t="s">
        <v>631</v>
      </c>
      <c r="C53" s="536"/>
      <c r="D53" s="539">
        <f>IF(SUM(D62,D73,D84,D95,D102)&gt;0,SUM(D62,D73,D84,D95,D102),"")</f>
        <v>28</v>
      </c>
      <c r="E53" s="539">
        <f t="shared" ref="E53:T53" si="12">IF(SUM(E62,E73,E84,E95,E102)&gt;0,SUM(E62,E73,E84,E95,E102),"")</f>
        <v>11</v>
      </c>
      <c r="F53" s="539" t="str">
        <f t="shared" ref="F53" si="13">IF(SUM(F62,F73,F84,F95,F102)&gt;0,SUM(F62,F73,F84,F95,F102),"")</f>
        <v/>
      </c>
      <c r="G53" s="539" t="str">
        <f t="shared" ref="G53" si="14">IF(SUM(G62,G73,G84,G95,G102)&gt;0,SUM(G62,G73,G84,G95,G102),"")</f>
        <v/>
      </c>
      <c r="H53" s="539">
        <f t="shared" si="12"/>
        <v>26</v>
      </c>
      <c r="I53" s="539">
        <f t="shared" si="12"/>
        <v>15</v>
      </c>
      <c r="J53" s="539">
        <f t="shared" si="12"/>
        <v>3</v>
      </c>
      <c r="K53" s="638">
        <f t="shared" si="12"/>
        <v>4</v>
      </c>
      <c r="L53" s="632" t="str">
        <f t="shared" si="12"/>
        <v/>
      </c>
      <c r="M53" s="539" t="str">
        <f t="shared" si="12"/>
        <v/>
      </c>
      <c r="N53" s="539">
        <f t="shared" si="12"/>
        <v>24</v>
      </c>
      <c r="O53" s="539">
        <f t="shared" si="12"/>
        <v>26</v>
      </c>
      <c r="P53" s="539">
        <f t="shared" si="12"/>
        <v>22</v>
      </c>
      <c r="Q53" s="539">
        <f t="shared" si="12"/>
        <v>19</v>
      </c>
      <c r="R53" s="539">
        <f t="shared" si="12"/>
        <v>4</v>
      </c>
      <c r="S53" s="539" t="str">
        <f t="shared" si="12"/>
        <v/>
      </c>
      <c r="T53" s="539" t="str">
        <f t="shared" si="12"/>
        <v/>
      </c>
      <c r="U53" s="341"/>
    </row>
    <row r="54" spans="2:21" x14ac:dyDescent="0.2">
      <c r="B54" s="540" t="s">
        <v>622</v>
      </c>
      <c r="C54" s="536"/>
      <c r="D54" s="541" t="str">
        <f>IF(COUNTIF(D55:D101,'Dados de Físico Semanal'!$C$2)&gt;0,COUNTIF(D55:D101,'Dados de Físico Semanal'!$C$2),"")</f>
        <v/>
      </c>
      <c r="E54" s="541" t="str">
        <f>IF(COUNTIF(E55:E101,'Dados de Físico Semanal'!$C$2)&gt;0,COUNTIF(E55:E101,'Dados de Físico Semanal'!$C$2),"")</f>
        <v/>
      </c>
      <c r="F54" s="541" t="str">
        <f>IF(COUNTIF(F55:F101,'Dados de Físico Semanal'!$C$2)&gt;0,COUNTIF(F55:F101,'Dados de Físico Semanal'!$C$2),"")</f>
        <v/>
      </c>
      <c r="G54" s="541" t="str">
        <f>IF(COUNTIF(G55:G101,'Dados de Físico Semanal'!$C$2)&gt;0,COUNTIF(G55:G101,'Dados de Físico Semanal'!$C$2),"")</f>
        <v/>
      </c>
      <c r="H54" s="541" t="str">
        <f>IF(COUNTIF(H55:H101,'Dados de Físico Semanal'!$C$2)&gt;0,COUNTIF(H55:H101,'Dados de Físico Semanal'!$C$2),"")</f>
        <v/>
      </c>
      <c r="I54" s="541" t="str">
        <f>IF(COUNTIF(I55:I101,'Dados de Físico Semanal'!$C$2)&gt;0,COUNTIF(I55:I101,'Dados de Físico Semanal'!$C$2),"")</f>
        <v/>
      </c>
      <c r="J54" s="541" t="str">
        <f>IF(COUNTIF(J55:J101,'Dados de Físico Semanal'!$C$2)&gt;0,COUNTIF(J55:J101,'Dados de Físico Semanal'!$C$2),"")</f>
        <v/>
      </c>
      <c r="K54" s="639" t="str">
        <f>IF(COUNTIF(K55:K101,'Dados de Físico Semanal'!$C$2)&gt;0,COUNTIF(K55:K101,'Dados de Físico Semanal'!$C$2),"")</f>
        <v/>
      </c>
      <c r="L54" s="633" t="str">
        <f>IF(COUNTIF(L55:L101,'Dados de Físico Semanal'!$C$2)&gt;0,COUNTIF(L55:L101,'Dados de Físico Semanal'!$C$2),"")</f>
        <v/>
      </c>
      <c r="M54" s="541" t="str">
        <f>IF(COUNTIF(M55:M101,'Dados de Físico Semanal'!$C$2)&gt;0,COUNTIF(M55:M101,'Dados de Físico Semanal'!$C$2),"")</f>
        <v/>
      </c>
      <c r="N54" s="541">
        <f>IF(COUNTIF(N55:N101,'Dados de Físico Semanal'!$C$2)&gt;0,COUNTIF(N55:N101,'Dados de Físico Semanal'!$C$2),"")</f>
        <v>2</v>
      </c>
      <c r="O54" s="541" t="str">
        <f>IF(COUNTIF(O55:O101,'Dados de Físico Semanal'!$C$2)&gt;0,COUNTIF(O55:O101,'Dados de Físico Semanal'!$C$2),"")</f>
        <v/>
      </c>
      <c r="P54" s="541">
        <f>IF(COUNTIF(P55:P101,'Dados de Físico Semanal'!$C$2)&gt;0,COUNTIF(P55:P101,'Dados de Físico Semanal'!$C$2),"")</f>
        <v>1</v>
      </c>
      <c r="Q54" s="541">
        <f>IF(COUNTIF(Q55:Q101,'Dados de Físico Semanal'!$C$2)&gt;0,COUNTIF(Q55:Q101,'Dados de Físico Semanal'!$C$2),"")</f>
        <v>1</v>
      </c>
      <c r="R54" s="541" t="str">
        <f>IF(COUNTIF(R55:R101,'Dados de Físico Semanal'!$C$2)&gt;0,COUNTIF(R55:R101,'Dados de Físico Semanal'!$C$2),"")</f>
        <v/>
      </c>
      <c r="S54" s="541" t="str">
        <f>IF(COUNTIF(S55:S101,'Dados de Físico Semanal'!$C$2)&gt;0,COUNTIF(S55:S101,'Dados de Físico Semanal'!$C$2),"")</f>
        <v/>
      </c>
      <c r="T54" s="545" t="str">
        <f>IF(COUNTIF(T55:T101,'Dados de Físico Semanal'!$C$2)&gt;0,COUNTIF(T55:T101,'Dados de Físico Semanal'!$C$2),"")</f>
        <v/>
      </c>
    </row>
    <row r="55" spans="2:21" x14ac:dyDescent="0.2">
      <c r="B55" s="572">
        <v>44682</v>
      </c>
      <c r="C55" s="558"/>
      <c r="D55" s="559"/>
      <c r="E55" s="559"/>
      <c r="F55" s="559"/>
      <c r="G55" s="559"/>
      <c r="H55" s="559"/>
      <c r="I55" s="559"/>
      <c r="J55" s="559"/>
      <c r="K55" s="649"/>
      <c r="L55" s="645"/>
      <c r="M55" s="559"/>
      <c r="N55" s="559"/>
      <c r="O55" s="559"/>
      <c r="P55" s="559"/>
      <c r="Q55" s="559"/>
      <c r="R55" s="559"/>
      <c r="S55" s="559"/>
      <c r="T55" s="560"/>
    </row>
    <row r="56" spans="2:21" x14ac:dyDescent="0.2">
      <c r="B56" s="561">
        <v>44683</v>
      </c>
      <c r="C56" s="187">
        <f t="shared" ref="C56:C61" si="15">IF(COUNTIF(D56:T56,$B$4)&gt;0,COUNTIF(D56:T56,$B$4),"")</f>
        <v>4</v>
      </c>
      <c r="D56" s="563" t="s">
        <v>407</v>
      </c>
      <c r="E56" s="564"/>
      <c r="F56" s="564"/>
      <c r="G56" s="564"/>
      <c r="H56" s="563" t="s">
        <v>407</v>
      </c>
      <c r="I56" s="564"/>
      <c r="J56" s="564"/>
      <c r="K56" s="650"/>
      <c r="L56" s="573"/>
      <c r="M56" s="573"/>
      <c r="N56" s="563" t="s">
        <v>407</v>
      </c>
      <c r="O56" s="563" t="s">
        <v>407</v>
      </c>
      <c r="P56" s="564"/>
      <c r="Q56" s="574"/>
      <c r="R56" s="574"/>
      <c r="S56" s="574"/>
      <c r="T56" s="565"/>
    </row>
    <row r="57" spans="2:21" x14ac:dyDescent="0.2">
      <c r="B57" s="546">
        <v>44684</v>
      </c>
      <c r="C57" s="187">
        <f t="shared" si="15"/>
        <v>4</v>
      </c>
      <c r="D57" s="547" t="s">
        <v>407</v>
      </c>
      <c r="E57" s="548"/>
      <c r="F57" s="548"/>
      <c r="G57" s="548"/>
      <c r="H57" s="547" t="s">
        <v>407</v>
      </c>
      <c r="I57" s="548"/>
      <c r="J57" s="548"/>
      <c r="K57" s="646"/>
      <c r="L57" s="575"/>
      <c r="M57" s="575"/>
      <c r="N57" s="547" t="s">
        <v>407</v>
      </c>
      <c r="O57" s="547" t="s">
        <v>407</v>
      </c>
      <c r="P57" s="548"/>
      <c r="Q57" s="576"/>
      <c r="R57" s="576"/>
      <c r="S57" s="576"/>
      <c r="T57" s="549"/>
    </row>
    <row r="58" spans="2:21" x14ac:dyDescent="0.2">
      <c r="B58" s="546">
        <v>44685</v>
      </c>
      <c r="C58" s="187">
        <f t="shared" si="15"/>
        <v>5</v>
      </c>
      <c r="D58" s="547" t="s">
        <v>407</v>
      </c>
      <c r="E58" s="548"/>
      <c r="F58" s="548"/>
      <c r="G58" s="548"/>
      <c r="H58" s="547" t="s">
        <v>407</v>
      </c>
      <c r="I58" s="548"/>
      <c r="J58" s="548"/>
      <c r="K58" s="646"/>
      <c r="L58" s="575"/>
      <c r="M58" s="575"/>
      <c r="N58" s="547" t="s">
        <v>407</v>
      </c>
      <c r="O58" s="547" t="s">
        <v>407</v>
      </c>
      <c r="P58" s="547" t="s">
        <v>407</v>
      </c>
      <c r="Q58" s="577"/>
      <c r="R58" s="577"/>
      <c r="S58" s="577"/>
      <c r="T58" s="549"/>
    </row>
    <row r="59" spans="2:21" x14ac:dyDescent="0.2">
      <c r="B59" s="546">
        <v>44686</v>
      </c>
      <c r="C59" s="187">
        <f t="shared" si="15"/>
        <v>5</v>
      </c>
      <c r="D59" s="547" t="s">
        <v>407</v>
      </c>
      <c r="E59" s="548"/>
      <c r="F59" s="548"/>
      <c r="G59" s="548"/>
      <c r="H59" s="547" t="s">
        <v>407</v>
      </c>
      <c r="I59" s="548"/>
      <c r="J59" s="548"/>
      <c r="K59" s="646"/>
      <c r="L59" s="575"/>
      <c r="M59" s="575"/>
      <c r="N59" s="547" t="s">
        <v>407</v>
      </c>
      <c r="O59" s="547" t="s">
        <v>407</v>
      </c>
      <c r="P59" s="547" t="s">
        <v>407</v>
      </c>
      <c r="Q59" s="577"/>
      <c r="R59" s="577"/>
      <c r="S59" s="577"/>
      <c r="T59" s="549"/>
    </row>
    <row r="60" spans="2:21" x14ac:dyDescent="0.2">
      <c r="B60" s="546">
        <v>44687</v>
      </c>
      <c r="C60" s="187">
        <f t="shared" si="15"/>
        <v>5</v>
      </c>
      <c r="D60" s="547" t="s">
        <v>407</v>
      </c>
      <c r="E60" s="548"/>
      <c r="F60" s="548"/>
      <c r="G60" s="548"/>
      <c r="H60" s="547" t="s">
        <v>407</v>
      </c>
      <c r="I60" s="548"/>
      <c r="J60" s="548"/>
      <c r="K60" s="646"/>
      <c r="L60" s="575"/>
      <c r="M60" s="575"/>
      <c r="N60" s="547" t="s">
        <v>407</v>
      </c>
      <c r="O60" s="547" t="s">
        <v>407</v>
      </c>
      <c r="P60" s="547" t="s">
        <v>407</v>
      </c>
      <c r="Q60" s="577"/>
      <c r="R60" s="577"/>
      <c r="S60" s="577"/>
      <c r="T60" s="549"/>
    </row>
    <row r="61" spans="2:21" x14ac:dyDescent="0.2">
      <c r="B61" s="578">
        <v>44688</v>
      </c>
      <c r="C61" s="187">
        <f t="shared" si="15"/>
        <v>5</v>
      </c>
      <c r="D61" s="579" t="s">
        <v>407</v>
      </c>
      <c r="E61" s="580"/>
      <c r="F61" s="580"/>
      <c r="G61" s="580"/>
      <c r="H61" s="579" t="s">
        <v>407</v>
      </c>
      <c r="I61" s="580"/>
      <c r="J61" s="580"/>
      <c r="K61" s="653"/>
      <c r="L61" s="582"/>
      <c r="M61" s="582"/>
      <c r="N61" s="579" t="s">
        <v>595</v>
      </c>
      <c r="O61" s="579" t="s">
        <v>407</v>
      </c>
      <c r="P61" s="579" t="s">
        <v>407</v>
      </c>
      <c r="Q61" s="583" t="s">
        <v>407</v>
      </c>
      <c r="R61" s="583"/>
      <c r="S61" s="583"/>
      <c r="T61" s="584"/>
    </row>
    <row r="62" spans="2:21" x14ac:dyDescent="0.2">
      <c r="B62" s="585" t="s">
        <v>609</v>
      </c>
      <c r="C62" s="187"/>
      <c r="D62" s="550">
        <f t="shared" ref="D62:T62" si="16">IF(COUNTIF(D56:D60,$B$4)+COUNTIF(D36:D37,$B$4)&gt;0,COUNTIF(D56:D60,$B$4)+COUNTIF(D36:D37,$B$4),"")</f>
        <v>6</v>
      </c>
      <c r="E62" s="550" t="str">
        <f t="shared" si="16"/>
        <v/>
      </c>
      <c r="F62" s="550" t="str">
        <f t="shared" ref="F62" si="17">IF(COUNTIF(F56:F60,$B$4)+COUNTIF(F36:F37,$B$4)&gt;0,COUNTIF(F56:F60,$B$4)+COUNTIF(F36:F37,$B$4),"")</f>
        <v/>
      </c>
      <c r="G62" s="550" t="str">
        <f t="shared" ref="G62" si="18">IF(COUNTIF(G56:G60,$B$4)+COUNTIF(G36:G37,$B$4)&gt;0,COUNTIF(G56:G60,$B$4)+COUNTIF(G36:G37,$B$4),"")</f>
        <v/>
      </c>
      <c r="H62" s="550">
        <f t="shared" si="16"/>
        <v>6</v>
      </c>
      <c r="I62" s="550" t="str">
        <f t="shared" si="16"/>
        <v/>
      </c>
      <c r="J62" s="550" t="str">
        <f t="shared" si="16"/>
        <v/>
      </c>
      <c r="K62" s="647" t="str">
        <f t="shared" si="16"/>
        <v/>
      </c>
      <c r="L62" s="643" t="str">
        <f t="shared" si="16"/>
        <v/>
      </c>
      <c r="M62" s="550" t="str">
        <f t="shared" si="16"/>
        <v/>
      </c>
      <c r="N62" s="550">
        <f t="shared" si="16"/>
        <v>6</v>
      </c>
      <c r="O62" s="550">
        <f t="shared" si="16"/>
        <v>6</v>
      </c>
      <c r="P62" s="550">
        <f t="shared" si="16"/>
        <v>3</v>
      </c>
      <c r="Q62" s="550" t="str">
        <f t="shared" si="16"/>
        <v/>
      </c>
      <c r="R62" s="550" t="str">
        <f t="shared" si="16"/>
        <v/>
      </c>
      <c r="S62" s="550" t="str">
        <f t="shared" si="16"/>
        <v/>
      </c>
      <c r="T62" s="551" t="str">
        <f t="shared" si="16"/>
        <v/>
      </c>
    </row>
    <row r="63" spans="2:21" x14ac:dyDescent="0.2">
      <c r="B63" s="586" t="s">
        <v>610</v>
      </c>
      <c r="C63" s="552">
        <f ca="1">IF(B61&lt;=TODAY(),SUM(D63:T63),"")</f>
        <v>3150</v>
      </c>
      <c r="D63" s="553">
        <f t="shared" ref="D63:T63" si="19">IF(COUNTIF(D56:D60,$B$4)+COUNTIF(D36:D37,$B$4)&gt;0,(COUNTIF(D56:D60,$B$4)+COUNTIF(D36:D37,$B$4))*D$5,"")</f>
        <v>810</v>
      </c>
      <c r="E63" s="553" t="str">
        <f t="shared" si="19"/>
        <v/>
      </c>
      <c r="F63" s="553" t="str">
        <f t="shared" ref="F63" si="20">IF(COUNTIF(F56:F60,$B$4)+COUNTIF(F36:F37,$B$4)&gt;0,(COUNTIF(F56:F60,$B$4)+COUNTIF(F36:F37,$B$4))*F$5,"")</f>
        <v/>
      </c>
      <c r="G63" s="553" t="str">
        <f t="shared" ref="G63" si="21">IF(COUNTIF(G56:G60,$B$4)+COUNTIF(G36:G37,$B$4)&gt;0,(COUNTIF(G56:G60,$B$4)+COUNTIF(G36:G37,$B$4))*G$5,"")</f>
        <v/>
      </c>
      <c r="H63" s="553">
        <f t="shared" si="19"/>
        <v>990</v>
      </c>
      <c r="I63" s="553" t="str">
        <f t="shared" si="19"/>
        <v/>
      </c>
      <c r="J63" s="553" t="str">
        <f t="shared" si="19"/>
        <v/>
      </c>
      <c r="K63" s="648" t="str">
        <f t="shared" si="19"/>
        <v/>
      </c>
      <c r="L63" s="644" t="str">
        <f t="shared" si="19"/>
        <v/>
      </c>
      <c r="M63" s="553" t="str">
        <f t="shared" si="19"/>
        <v/>
      </c>
      <c r="N63" s="553">
        <f t="shared" si="19"/>
        <v>540</v>
      </c>
      <c r="O63" s="553">
        <f t="shared" si="19"/>
        <v>540</v>
      </c>
      <c r="P63" s="553">
        <f t="shared" si="19"/>
        <v>270</v>
      </c>
      <c r="Q63" s="553" t="str">
        <f t="shared" si="19"/>
        <v/>
      </c>
      <c r="R63" s="553" t="str">
        <f t="shared" si="19"/>
        <v/>
      </c>
      <c r="S63" s="553" t="str">
        <f t="shared" si="19"/>
        <v/>
      </c>
      <c r="T63" s="554" t="str">
        <f t="shared" si="19"/>
        <v/>
      </c>
    </row>
    <row r="64" spans="2:21" x14ac:dyDescent="0.2">
      <c r="B64" s="587"/>
      <c r="C64" s="556">
        <f ca="1">IF(C63&lt;&gt;"",SUM(D64:T64)-C63,"")</f>
        <v>0</v>
      </c>
      <c r="D64" s="556">
        <v>810</v>
      </c>
      <c r="E64" s="556"/>
      <c r="F64" s="556"/>
      <c r="G64" s="556"/>
      <c r="H64" s="556">
        <v>990</v>
      </c>
      <c r="I64" s="556"/>
      <c r="J64" s="556"/>
      <c r="K64" s="556"/>
      <c r="L64" s="556"/>
      <c r="M64" s="556"/>
      <c r="N64" s="556">
        <v>540</v>
      </c>
      <c r="O64" s="556">
        <v>540</v>
      </c>
      <c r="P64" s="556">
        <v>270</v>
      </c>
      <c r="Q64" s="556"/>
      <c r="R64" s="556"/>
      <c r="S64" s="556"/>
      <c r="T64" s="556"/>
    </row>
    <row r="65" spans="2:21" x14ac:dyDescent="0.2">
      <c r="B65" s="587"/>
      <c r="C65" s="669"/>
      <c r="D65" s="669"/>
      <c r="E65" s="669"/>
      <c r="F65" s="669"/>
      <c r="G65" s="669"/>
      <c r="H65" s="669"/>
      <c r="I65" s="669"/>
      <c r="J65" s="669"/>
      <c r="K65" s="669"/>
      <c r="L65" s="669"/>
      <c r="M65" s="669"/>
      <c r="N65" s="669"/>
      <c r="O65" s="669"/>
      <c r="P65" s="669"/>
      <c r="Q65" s="669"/>
      <c r="R65" s="669"/>
      <c r="S65" s="669"/>
      <c r="T65" s="669"/>
    </row>
    <row r="66" spans="2:21" x14ac:dyDescent="0.2">
      <c r="B66" s="572">
        <v>44689</v>
      </c>
      <c r="C66" s="558"/>
      <c r="D66" s="559"/>
      <c r="E66" s="559"/>
      <c r="F66" s="559"/>
      <c r="G66" s="559"/>
      <c r="H66" s="559"/>
      <c r="I66" s="559"/>
      <c r="J66" s="559"/>
      <c r="K66" s="649"/>
      <c r="L66" s="645"/>
      <c r="M66" s="559"/>
      <c r="N66" s="559"/>
      <c r="O66" s="559"/>
      <c r="P66" s="559"/>
      <c r="Q66" s="559"/>
      <c r="R66" s="559"/>
      <c r="S66" s="559"/>
      <c r="T66" s="560"/>
      <c r="U66" s="341"/>
    </row>
    <row r="67" spans="2:21" x14ac:dyDescent="0.2">
      <c r="B67" s="561">
        <v>44690</v>
      </c>
      <c r="C67" s="187">
        <f t="shared" ref="C67:C72" si="22">IF(COUNTIF(D67:T67,$B$4)&gt;0,COUNTIF(D67:T67,$B$4),"")</f>
        <v>8</v>
      </c>
      <c r="D67" s="563" t="s">
        <v>407</v>
      </c>
      <c r="E67" s="564"/>
      <c r="F67" s="564"/>
      <c r="G67" s="564"/>
      <c r="H67" s="564" t="s">
        <v>407</v>
      </c>
      <c r="I67" s="564" t="s">
        <v>407</v>
      </c>
      <c r="J67" s="564" t="s">
        <v>407</v>
      </c>
      <c r="K67" s="650"/>
      <c r="L67" s="573"/>
      <c r="M67" s="573"/>
      <c r="N67" s="564" t="s">
        <v>407</v>
      </c>
      <c r="O67" s="564" t="s">
        <v>407</v>
      </c>
      <c r="P67" s="564" t="s">
        <v>407</v>
      </c>
      <c r="Q67" s="574" t="s">
        <v>407</v>
      </c>
      <c r="R67" s="574"/>
      <c r="S67" s="574"/>
      <c r="T67" s="588"/>
    </row>
    <row r="68" spans="2:21" x14ac:dyDescent="0.2">
      <c r="B68" s="546">
        <v>44691</v>
      </c>
      <c r="C68" s="187">
        <f t="shared" si="22"/>
        <v>9</v>
      </c>
      <c r="D68" s="548" t="s">
        <v>407</v>
      </c>
      <c r="E68" s="548"/>
      <c r="F68" s="548"/>
      <c r="G68" s="548"/>
      <c r="H68" s="548" t="s">
        <v>407</v>
      </c>
      <c r="I68" s="548" t="s">
        <v>407</v>
      </c>
      <c r="J68" s="548" t="s">
        <v>407</v>
      </c>
      <c r="K68" s="646"/>
      <c r="L68" s="575"/>
      <c r="M68" s="575"/>
      <c r="N68" s="548" t="s">
        <v>407</v>
      </c>
      <c r="O68" s="548" t="s">
        <v>407</v>
      </c>
      <c r="P68" s="548" t="s">
        <v>407</v>
      </c>
      <c r="Q68" s="576" t="s">
        <v>407</v>
      </c>
      <c r="R68" s="576" t="s">
        <v>407</v>
      </c>
      <c r="S68" s="576"/>
      <c r="T68" s="549"/>
    </row>
    <row r="69" spans="2:21" x14ac:dyDescent="0.2">
      <c r="B69" s="546">
        <v>44692</v>
      </c>
      <c r="C69" s="187">
        <f t="shared" si="22"/>
        <v>9</v>
      </c>
      <c r="D69" s="548" t="s">
        <v>407</v>
      </c>
      <c r="E69" s="548"/>
      <c r="F69" s="548"/>
      <c r="G69" s="548"/>
      <c r="H69" s="548" t="s">
        <v>407</v>
      </c>
      <c r="I69" s="548" t="s">
        <v>407</v>
      </c>
      <c r="J69" s="548" t="s">
        <v>407</v>
      </c>
      <c r="K69" s="646"/>
      <c r="L69" s="575"/>
      <c r="M69" s="575"/>
      <c r="N69" s="548" t="s">
        <v>407</v>
      </c>
      <c r="O69" s="548" t="s">
        <v>407</v>
      </c>
      <c r="P69" s="548" t="s">
        <v>407</v>
      </c>
      <c r="Q69" s="576" t="s">
        <v>407</v>
      </c>
      <c r="R69" s="576" t="s">
        <v>407</v>
      </c>
      <c r="S69" s="576"/>
      <c r="T69" s="549"/>
    </row>
    <row r="70" spans="2:21" x14ac:dyDescent="0.2">
      <c r="B70" s="546">
        <v>44693</v>
      </c>
      <c r="C70" s="187">
        <f t="shared" si="22"/>
        <v>8</v>
      </c>
      <c r="D70" s="548" t="s">
        <v>407</v>
      </c>
      <c r="E70" s="548"/>
      <c r="F70" s="548"/>
      <c r="G70" s="548"/>
      <c r="H70" s="548" t="s">
        <v>407</v>
      </c>
      <c r="I70" s="548" t="s">
        <v>407</v>
      </c>
      <c r="J70" s="548" t="s">
        <v>600</v>
      </c>
      <c r="K70" s="646"/>
      <c r="L70" s="575"/>
      <c r="M70" s="575"/>
      <c r="N70" s="548" t="s">
        <v>407</v>
      </c>
      <c r="O70" s="548" t="s">
        <v>407</v>
      </c>
      <c r="P70" s="548" t="s">
        <v>407</v>
      </c>
      <c r="Q70" s="576" t="s">
        <v>407</v>
      </c>
      <c r="R70" s="576" t="s">
        <v>407</v>
      </c>
      <c r="S70" s="576"/>
      <c r="T70" s="549"/>
    </row>
    <row r="71" spans="2:21" x14ac:dyDescent="0.2">
      <c r="B71" s="546">
        <v>44694</v>
      </c>
      <c r="C71" s="187">
        <f t="shared" si="22"/>
        <v>8</v>
      </c>
      <c r="D71" s="548" t="s">
        <v>407</v>
      </c>
      <c r="E71" s="548"/>
      <c r="F71" s="548"/>
      <c r="G71" s="548"/>
      <c r="H71" s="548" t="s">
        <v>407</v>
      </c>
      <c r="I71" s="548" t="s">
        <v>407</v>
      </c>
      <c r="J71" s="548"/>
      <c r="K71" s="646"/>
      <c r="L71" s="575"/>
      <c r="M71" s="575"/>
      <c r="N71" s="547" t="s">
        <v>407</v>
      </c>
      <c r="O71" s="547" t="s">
        <v>407</v>
      </c>
      <c r="P71" s="547" t="s">
        <v>407</v>
      </c>
      <c r="Q71" s="577" t="s">
        <v>407</v>
      </c>
      <c r="R71" s="576" t="s">
        <v>407</v>
      </c>
      <c r="S71" s="576"/>
      <c r="T71" s="549"/>
    </row>
    <row r="72" spans="2:21" x14ac:dyDescent="0.2">
      <c r="B72" s="578">
        <v>44695</v>
      </c>
      <c r="C72" s="187">
        <f t="shared" si="22"/>
        <v>5</v>
      </c>
      <c r="D72" s="579" t="s">
        <v>407</v>
      </c>
      <c r="E72" s="580"/>
      <c r="F72" s="580"/>
      <c r="G72" s="580"/>
      <c r="H72" s="579" t="s">
        <v>407</v>
      </c>
      <c r="I72" s="579" t="s">
        <v>641</v>
      </c>
      <c r="J72" s="580"/>
      <c r="K72" s="653"/>
      <c r="L72" s="582"/>
      <c r="M72" s="582"/>
      <c r="N72" s="579" t="s">
        <v>407</v>
      </c>
      <c r="O72" s="579" t="s">
        <v>407</v>
      </c>
      <c r="P72" s="580" t="s">
        <v>595</v>
      </c>
      <c r="Q72" s="583" t="s">
        <v>407</v>
      </c>
      <c r="R72" s="589" t="s">
        <v>604</v>
      </c>
      <c r="S72" s="589"/>
      <c r="T72" s="581"/>
    </row>
    <row r="73" spans="2:21" x14ac:dyDescent="0.2">
      <c r="B73" s="542" t="s">
        <v>609</v>
      </c>
      <c r="C73" s="187"/>
      <c r="D73" s="550">
        <f t="shared" ref="D73:M73" si="23">IF(COUNTIF(D67:D71,$B$4)+COUNTIF(D61:D62,$B$4)&gt;0,COUNTIF(D67:D71,$B$4)+COUNTIF(D61:D62,$B$4),"")</f>
        <v>6</v>
      </c>
      <c r="E73" s="550" t="str">
        <f t="shared" si="23"/>
        <v/>
      </c>
      <c r="F73" s="550" t="str">
        <f t="shared" ref="F73" si="24">IF(COUNTIF(F67:F71,$B$4)+COUNTIF(F61:F62,$B$4)&gt;0,COUNTIF(F67:F71,$B$4)+COUNTIF(F61:F62,$B$4),"")</f>
        <v/>
      </c>
      <c r="G73" s="550" t="str">
        <f t="shared" ref="G73" si="25">IF(COUNTIF(G67:G71,$B$4)+COUNTIF(G61:G62,$B$4)&gt;0,COUNTIF(G67:G71,$B$4)+COUNTIF(G61:G62,$B$4),"")</f>
        <v/>
      </c>
      <c r="H73" s="550">
        <f t="shared" si="23"/>
        <v>6</v>
      </c>
      <c r="I73" s="550">
        <f t="shared" si="23"/>
        <v>5</v>
      </c>
      <c r="J73" s="550">
        <f t="shared" si="23"/>
        <v>3</v>
      </c>
      <c r="K73" s="647" t="str">
        <f t="shared" si="23"/>
        <v/>
      </c>
      <c r="L73" s="643" t="str">
        <f t="shared" si="23"/>
        <v/>
      </c>
      <c r="M73" s="550" t="str">
        <f t="shared" si="23"/>
        <v/>
      </c>
      <c r="N73" s="550">
        <f>IF(COUNTIF(N67:N71,$B$4)+COUNTIF(N61:N62,$B$4)&gt;0,COUNTIF(N67:N71,$B$4)+COUNTIF(N61:N62,$B$4),"")</f>
        <v>5</v>
      </c>
      <c r="O73" s="550">
        <f t="shared" ref="O73:T73" si="26">IF(COUNTIF(O67:O71,$B$4)+COUNTIF(O61:O62,$B$4)&gt;0,COUNTIF(O67:O71,$B$4)+COUNTIF(O61:O62,$B$4),"")</f>
        <v>6</v>
      </c>
      <c r="P73" s="550">
        <f t="shared" si="26"/>
        <v>6</v>
      </c>
      <c r="Q73" s="550">
        <f t="shared" si="26"/>
        <v>6</v>
      </c>
      <c r="R73" s="550">
        <f t="shared" si="26"/>
        <v>4</v>
      </c>
      <c r="S73" s="550" t="str">
        <f t="shared" si="26"/>
        <v/>
      </c>
      <c r="T73" s="551" t="str">
        <f t="shared" si="26"/>
        <v/>
      </c>
    </row>
    <row r="74" spans="2:21" x14ac:dyDescent="0.2">
      <c r="B74" s="586" t="s">
        <v>610</v>
      </c>
      <c r="C74" s="552">
        <f ca="1">IF(B72&lt;=TODAY(),SUM(D74:T74),"")</f>
        <v>5550</v>
      </c>
      <c r="D74" s="553">
        <f>IF(COUNTIF(D67:D71,$B$4)+COUNTIF(D61:D62,$B$4)&gt;0,(COUNTIF(D67:D71,$B$4)+COUNTIF(D61:D62,$B$4))*D$5,"")</f>
        <v>810</v>
      </c>
      <c r="E74" s="553" t="str">
        <f t="shared" ref="E74:T74" si="27">IF(COUNTIF(E67:E71,$B$4)+COUNTIF(E61:E62,$B$4)&gt;0,(COUNTIF(E67:E71,$B$4)+COUNTIF(E61:E62,$B$4))*E$5,"")</f>
        <v/>
      </c>
      <c r="F74" s="553" t="str">
        <f t="shared" ref="F74" si="28">IF(COUNTIF(F67:F71,$B$4)+COUNTIF(F61:F62,$B$4)&gt;0,(COUNTIF(F67:F71,$B$4)+COUNTIF(F61:F62,$B$4))*F$5,"")</f>
        <v/>
      </c>
      <c r="G74" s="553" t="str">
        <f t="shared" ref="G74" si="29">IF(COUNTIF(G67:G71,$B$4)+COUNTIF(G61:G62,$B$4)&gt;0,(COUNTIF(G67:G71,$B$4)+COUNTIF(G61:G62,$B$4))*G$5,"")</f>
        <v/>
      </c>
      <c r="H74" s="553">
        <f t="shared" si="27"/>
        <v>990</v>
      </c>
      <c r="I74" s="553">
        <f t="shared" si="27"/>
        <v>825</v>
      </c>
      <c r="J74" s="553">
        <f t="shared" si="27"/>
        <v>495</v>
      </c>
      <c r="K74" s="648" t="str">
        <f t="shared" si="27"/>
        <v/>
      </c>
      <c r="L74" s="644" t="str">
        <f t="shared" si="27"/>
        <v/>
      </c>
      <c r="M74" s="553" t="str">
        <f t="shared" si="27"/>
        <v/>
      </c>
      <c r="N74" s="553">
        <f t="shared" si="27"/>
        <v>450</v>
      </c>
      <c r="O74" s="553">
        <f t="shared" si="27"/>
        <v>540</v>
      </c>
      <c r="P74" s="553">
        <f t="shared" si="27"/>
        <v>540</v>
      </c>
      <c r="Q74" s="553">
        <f t="shared" si="27"/>
        <v>540</v>
      </c>
      <c r="R74" s="553">
        <f t="shared" si="27"/>
        <v>360</v>
      </c>
      <c r="S74" s="553" t="str">
        <f t="shared" si="27"/>
        <v/>
      </c>
      <c r="T74" s="554" t="str">
        <f t="shared" si="27"/>
        <v/>
      </c>
    </row>
    <row r="75" spans="2:21" x14ac:dyDescent="0.2">
      <c r="B75" s="587"/>
      <c r="C75" s="556">
        <f ca="1">IF(C74&lt;&gt;"",SUM(D75:T75)-C74,"")</f>
        <v>0</v>
      </c>
      <c r="D75" s="556">
        <v>810</v>
      </c>
      <c r="E75" s="556"/>
      <c r="F75" s="556"/>
      <c r="G75" s="556"/>
      <c r="H75" s="556">
        <v>990</v>
      </c>
      <c r="I75" s="556">
        <v>825</v>
      </c>
      <c r="J75" s="556">
        <v>495</v>
      </c>
      <c r="K75" s="556"/>
      <c r="L75" s="556"/>
      <c r="M75" s="556"/>
      <c r="N75" s="556">
        <v>450</v>
      </c>
      <c r="O75" s="556">
        <v>540</v>
      </c>
      <c r="P75" s="556">
        <v>540</v>
      </c>
      <c r="Q75" s="556">
        <v>540</v>
      </c>
      <c r="R75" s="556">
        <v>360</v>
      </c>
      <c r="S75" s="556"/>
      <c r="T75" s="556"/>
    </row>
    <row r="76" spans="2:21" x14ac:dyDescent="0.2">
      <c r="B76" s="587"/>
      <c r="C76" s="669"/>
      <c r="D76" s="669"/>
      <c r="E76" s="669"/>
      <c r="F76" s="669"/>
      <c r="G76" s="669"/>
      <c r="H76" s="669"/>
      <c r="I76" s="669"/>
      <c r="J76" s="669"/>
      <c r="K76" s="669"/>
      <c r="L76" s="669"/>
      <c r="M76" s="669"/>
      <c r="N76" s="669"/>
      <c r="O76" s="669"/>
      <c r="P76" s="669"/>
      <c r="Q76" s="669"/>
      <c r="R76" s="669"/>
      <c r="S76" s="669"/>
      <c r="T76" s="669"/>
    </row>
    <row r="77" spans="2:21" x14ac:dyDescent="0.2">
      <c r="B77" s="572">
        <v>44696</v>
      </c>
      <c r="C77" s="558"/>
      <c r="D77" s="559"/>
      <c r="E77" s="559"/>
      <c r="F77" s="559"/>
      <c r="G77" s="559"/>
      <c r="H77" s="559"/>
      <c r="I77" s="559"/>
      <c r="J77" s="559"/>
      <c r="K77" s="649"/>
      <c r="L77" s="645"/>
      <c r="M77" s="559"/>
      <c r="N77" s="559"/>
      <c r="O77" s="559"/>
      <c r="P77" s="559"/>
      <c r="Q77" s="559"/>
      <c r="R77" s="559"/>
      <c r="S77" s="559"/>
      <c r="T77" s="560"/>
      <c r="U77" s="341"/>
    </row>
    <row r="78" spans="2:21" x14ac:dyDescent="0.2">
      <c r="B78" s="561">
        <v>44697</v>
      </c>
      <c r="C78" s="187">
        <f t="shared" ref="C78:C83" si="30">IF(COUNTIF(D78:T78,$B$4)&gt;0,COUNTIF(D78:T78,$B$4),"")</f>
        <v>7</v>
      </c>
      <c r="D78" s="563" t="s">
        <v>407</v>
      </c>
      <c r="E78" s="564"/>
      <c r="F78" s="564"/>
      <c r="G78" s="564"/>
      <c r="H78" s="563" t="s">
        <v>407</v>
      </c>
      <c r="I78" s="563" t="s">
        <v>407</v>
      </c>
      <c r="J78" s="564"/>
      <c r="K78" s="650"/>
      <c r="L78" s="573"/>
      <c r="M78" s="573"/>
      <c r="N78" s="563" t="s">
        <v>407</v>
      </c>
      <c r="O78" s="563" t="s">
        <v>407</v>
      </c>
      <c r="P78" s="563" t="s">
        <v>407</v>
      </c>
      <c r="Q78" s="590" t="s">
        <v>407</v>
      </c>
      <c r="R78" s="574"/>
      <c r="S78" s="574"/>
      <c r="T78" s="565"/>
    </row>
    <row r="79" spans="2:21" x14ac:dyDescent="0.2">
      <c r="B79" s="546">
        <v>44698</v>
      </c>
      <c r="C79" s="187">
        <f t="shared" si="30"/>
        <v>8</v>
      </c>
      <c r="D79" s="548" t="s">
        <v>407</v>
      </c>
      <c r="E79" s="548"/>
      <c r="F79" s="548"/>
      <c r="G79" s="548"/>
      <c r="H79" s="548" t="s">
        <v>407</v>
      </c>
      <c r="I79" s="548" t="s">
        <v>407</v>
      </c>
      <c r="J79" s="548"/>
      <c r="K79" s="646" t="s">
        <v>407</v>
      </c>
      <c r="L79" s="575"/>
      <c r="M79" s="575"/>
      <c r="N79" s="548" t="s">
        <v>407</v>
      </c>
      <c r="O79" s="548" t="s">
        <v>407</v>
      </c>
      <c r="P79" s="548" t="s">
        <v>407</v>
      </c>
      <c r="Q79" s="576" t="s">
        <v>407</v>
      </c>
      <c r="R79" s="576"/>
      <c r="S79" s="576"/>
      <c r="T79" s="549"/>
    </row>
    <row r="80" spans="2:21" x14ac:dyDescent="0.2">
      <c r="B80" s="546">
        <v>44699</v>
      </c>
      <c r="C80" s="187">
        <f t="shared" si="30"/>
        <v>9</v>
      </c>
      <c r="D80" s="548" t="s">
        <v>407</v>
      </c>
      <c r="E80" s="548" t="s">
        <v>407</v>
      </c>
      <c r="F80" s="548"/>
      <c r="G80" s="548"/>
      <c r="H80" s="548" t="s">
        <v>407</v>
      </c>
      <c r="I80" s="548" t="s">
        <v>407</v>
      </c>
      <c r="J80" s="548"/>
      <c r="K80" s="646" t="s">
        <v>407</v>
      </c>
      <c r="L80" s="575"/>
      <c r="M80" s="575"/>
      <c r="N80" s="548" t="s">
        <v>407</v>
      </c>
      <c r="O80" s="548" t="s">
        <v>407</v>
      </c>
      <c r="P80" s="548" t="s">
        <v>407</v>
      </c>
      <c r="Q80" s="576" t="s">
        <v>407</v>
      </c>
      <c r="R80" s="576"/>
      <c r="S80" s="576"/>
      <c r="T80" s="549"/>
    </row>
    <row r="81" spans="2:21" x14ac:dyDescent="0.2">
      <c r="B81" s="546">
        <v>44700</v>
      </c>
      <c r="C81" s="187">
        <f t="shared" si="30"/>
        <v>7</v>
      </c>
      <c r="D81" s="548" t="s">
        <v>407</v>
      </c>
      <c r="E81" s="548" t="s">
        <v>407</v>
      </c>
      <c r="F81" s="548"/>
      <c r="G81" s="548"/>
      <c r="H81" s="548" t="s">
        <v>407</v>
      </c>
      <c r="I81" s="548" t="s">
        <v>641</v>
      </c>
      <c r="J81" s="548"/>
      <c r="K81" s="646" t="s">
        <v>641</v>
      </c>
      <c r="L81" s="575"/>
      <c r="M81" s="575"/>
      <c r="N81" s="548" t="s">
        <v>407</v>
      </c>
      <c r="O81" s="548" t="s">
        <v>407</v>
      </c>
      <c r="P81" s="548" t="s">
        <v>407</v>
      </c>
      <c r="Q81" s="576" t="s">
        <v>407</v>
      </c>
      <c r="R81" s="576"/>
      <c r="S81" s="576"/>
      <c r="T81" s="549"/>
    </row>
    <row r="82" spans="2:21" x14ac:dyDescent="0.2">
      <c r="B82" s="546">
        <v>44701</v>
      </c>
      <c r="C82" s="187">
        <f t="shared" si="30"/>
        <v>7</v>
      </c>
      <c r="D82" s="547" t="s">
        <v>407</v>
      </c>
      <c r="E82" s="547" t="s">
        <v>407</v>
      </c>
      <c r="F82" s="547"/>
      <c r="G82" s="547"/>
      <c r="H82" s="547" t="s">
        <v>407</v>
      </c>
      <c r="I82" s="547" t="s">
        <v>407</v>
      </c>
      <c r="J82" s="548"/>
      <c r="K82" s="646"/>
      <c r="L82" s="575"/>
      <c r="M82" s="575"/>
      <c r="N82" s="547" t="s">
        <v>407</v>
      </c>
      <c r="O82" s="547" t="s">
        <v>407</v>
      </c>
      <c r="P82" s="547" t="s">
        <v>407</v>
      </c>
      <c r="Q82" s="576" t="s">
        <v>595</v>
      </c>
      <c r="R82" s="576"/>
      <c r="S82" s="576"/>
      <c r="T82" s="549"/>
    </row>
    <row r="83" spans="2:21" x14ac:dyDescent="0.2">
      <c r="B83" s="578">
        <v>44702</v>
      </c>
      <c r="C83" s="187">
        <f t="shared" si="30"/>
        <v>6</v>
      </c>
      <c r="D83" s="580" t="s">
        <v>407</v>
      </c>
      <c r="E83" s="580" t="s">
        <v>407</v>
      </c>
      <c r="F83" s="580"/>
      <c r="G83" s="580"/>
      <c r="H83" s="580" t="s">
        <v>407</v>
      </c>
      <c r="I83" s="580"/>
      <c r="J83" s="580"/>
      <c r="K83" s="653"/>
      <c r="L83" s="582"/>
      <c r="M83" s="582"/>
      <c r="N83" s="580" t="s">
        <v>595</v>
      </c>
      <c r="O83" s="580" t="s">
        <v>407</v>
      </c>
      <c r="P83" s="580" t="s">
        <v>407</v>
      </c>
      <c r="Q83" s="589" t="s">
        <v>407</v>
      </c>
      <c r="R83" s="589"/>
      <c r="S83" s="589"/>
      <c r="T83" s="581"/>
    </row>
    <row r="84" spans="2:21" x14ac:dyDescent="0.2">
      <c r="B84" s="542" t="s">
        <v>609</v>
      </c>
      <c r="C84" s="187"/>
      <c r="D84" s="550">
        <f t="shared" ref="D84:T84" si="31">IF(COUNTIF(D78:D82,$B$4)+COUNTIF(D72:D73,$B$4)&gt;0,COUNTIF(D78:D82,$B$4)+COUNTIF(D72:D73,$B$4),"")</f>
        <v>6</v>
      </c>
      <c r="E84" s="550">
        <f t="shared" si="31"/>
        <v>3</v>
      </c>
      <c r="F84" s="550" t="str">
        <f t="shared" ref="F84" si="32">IF(COUNTIF(F78:F82,$B$4)+COUNTIF(F72:F73,$B$4)&gt;0,COUNTIF(F78:F82,$B$4)+COUNTIF(F72:F73,$B$4),"")</f>
        <v/>
      </c>
      <c r="G84" s="550" t="str">
        <f t="shared" ref="G84" si="33">IF(COUNTIF(G78:G82,$B$4)+COUNTIF(G72:G73,$B$4)&gt;0,COUNTIF(G78:G82,$B$4)+COUNTIF(G72:G73,$B$4),"")</f>
        <v/>
      </c>
      <c r="H84" s="550">
        <f t="shared" si="31"/>
        <v>6</v>
      </c>
      <c r="I84" s="550">
        <f t="shared" si="31"/>
        <v>4</v>
      </c>
      <c r="J84" s="550" t="str">
        <f t="shared" si="31"/>
        <v/>
      </c>
      <c r="K84" s="647">
        <f t="shared" si="31"/>
        <v>2</v>
      </c>
      <c r="L84" s="643" t="str">
        <f t="shared" si="31"/>
        <v/>
      </c>
      <c r="M84" s="550" t="str">
        <f t="shared" si="31"/>
        <v/>
      </c>
      <c r="N84" s="550">
        <f t="shared" si="31"/>
        <v>6</v>
      </c>
      <c r="O84" s="550">
        <f t="shared" si="31"/>
        <v>6</v>
      </c>
      <c r="P84" s="550">
        <f t="shared" si="31"/>
        <v>5</v>
      </c>
      <c r="Q84" s="550">
        <f t="shared" si="31"/>
        <v>5</v>
      </c>
      <c r="R84" s="550" t="str">
        <f t="shared" si="31"/>
        <v/>
      </c>
      <c r="S84" s="550" t="str">
        <f t="shared" si="31"/>
        <v/>
      </c>
      <c r="T84" s="551" t="str">
        <f t="shared" si="31"/>
        <v/>
      </c>
    </row>
    <row r="85" spans="2:21" x14ac:dyDescent="0.2">
      <c r="B85" s="586" t="s">
        <v>610</v>
      </c>
      <c r="C85" s="552">
        <f ca="1">IF(B83&lt;=TODAY(),SUM(D85:T85),"")</f>
        <v>5265</v>
      </c>
      <c r="D85" s="591">
        <f>IF(COUNTIF(D78:D82,$B$4)+COUNTIF(D72:D73,$B$4)&gt;0,(COUNTIF(D78:D82,$B$4)+COUNTIF(D72:D73,$B$4))*D$5,"")</f>
        <v>810</v>
      </c>
      <c r="E85" s="592">
        <f t="shared" ref="E85:T85" si="34">IF(COUNTIF(E78:E82,$B$4)+COUNTIF(E72:E73,$B$4)&gt;0,(COUNTIF(E78:E82,$B$4)+COUNTIF(E72:E73,$B$4))*E$5,"")</f>
        <v>495</v>
      </c>
      <c r="F85" s="592" t="str">
        <f t="shared" ref="F85" si="35">IF(COUNTIF(F78:F82,$B$4)+COUNTIF(F72:F73,$B$4)&gt;0,(COUNTIF(F78:F82,$B$4)+COUNTIF(F72:F73,$B$4))*F$5,"")</f>
        <v/>
      </c>
      <c r="G85" s="592" t="str">
        <f t="shared" ref="G85" si="36">IF(COUNTIF(G78:G82,$B$4)+COUNTIF(G72:G73,$B$4)&gt;0,(COUNTIF(G78:G82,$B$4)+COUNTIF(G72:G73,$B$4))*G$5,"")</f>
        <v/>
      </c>
      <c r="H85" s="553">
        <f t="shared" si="34"/>
        <v>990</v>
      </c>
      <c r="I85" s="553">
        <f t="shared" si="34"/>
        <v>660</v>
      </c>
      <c r="J85" s="553" t="str">
        <f t="shared" si="34"/>
        <v/>
      </c>
      <c r="K85" s="648">
        <f t="shared" si="34"/>
        <v>330</v>
      </c>
      <c r="L85" s="644" t="str">
        <f t="shared" si="34"/>
        <v/>
      </c>
      <c r="M85" s="553" t="str">
        <f t="shared" si="34"/>
        <v/>
      </c>
      <c r="N85" s="553">
        <f t="shared" si="34"/>
        <v>540</v>
      </c>
      <c r="O85" s="553">
        <f t="shared" si="34"/>
        <v>540</v>
      </c>
      <c r="P85" s="553">
        <f t="shared" si="34"/>
        <v>450</v>
      </c>
      <c r="Q85" s="553">
        <f t="shared" si="34"/>
        <v>450</v>
      </c>
      <c r="R85" s="553" t="str">
        <f t="shared" si="34"/>
        <v/>
      </c>
      <c r="S85" s="553" t="str">
        <f t="shared" si="34"/>
        <v/>
      </c>
      <c r="T85" s="554" t="str">
        <f t="shared" si="34"/>
        <v/>
      </c>
    </row>
    <row r="86" spans="2:21" x14ac:dyDescent="0.2">
      <c r="B86" s="587"/>
      <c r="C86" s="556">
        <f ca="1">IF(C85&lt;&gt;"",SUM(D86:T86)-C85,"")</f>
        <v>0</v>
      </c>
      <c r="D86" s="556">
        <v>810</v>
      </c>
      <c r="E86" s="556">
        <v>495</v>
      </c>
      <c r="F86" s="556"/>
      <c r="G86" s="556"/>
      <c r="H86" s="556">
        <v>990</v>
      </c>
      <c r="I86" s="556">
        <v>660</v>
      </c>
      <c r="J86" s="556"/>
      <c r="K86" s="556">
        <v>330</v>
      </c>
      <c r="L86" s="556"/>
      <c r="M86" s="556"/>
      <c r="N86" s="556">
        <v>540</v>
      </c>
      <c r="O86" s="556">
        <v>540</v>
      </c>
      <c r="P86" s="556">
        <v>450</v>
      </c>
      <c r="Q86" s="556">
        <v>450</v>
      </c>
      <c r="R86" s="556"/>
      <c r="S86" s="556"/>
      <c r="T86" s="556"/>
    </row>
    <row r="87" spans="2:21" x14ac:dyDescent="0.2">
      <c r="B87" s="587"/>
      <c r="C87" s="669"/>
      <c r="D87" s="669"/>
      <c r="E87" s="669"/>
      <c r="F87" s="669"/>
      <c r="G87" s="669"/>
      <c r="H87" s="669"/>
      <c r="I87" s="669"/>
      <c r="J87" s="669"/>
      <c r="K87" s="669"/>
      <c r="L87" s="669"/>
      <c r="M87" s="669"/>
      <c r="N87" s="669"/>
      <c r="O87" s="669"/>
      <c r="P87" s="669"/>
      <c r="Q87" s="669"/>
      <c r="R87" s="669"/>
      <c r="S87" s="669"/>
      <c r="T87" s="669"/>
    </row>
    <row r="88" spans="2:21" x14ac:dyDescent="0.2">
      <c r="B88" s="557">
        <v>44703</v>
      </c>
      <c r="C88" s="558"/>
      <c r="D88" s="559"/>
      <c r="E88" s="559"/>
      <c r="F88" s="559"/>
      <c r="G88" s="559"/>
      <c r="H88" s="559"/>
      <c r="I88" s="559"/>
      <c r="J88" s="559"/>
      <c r="K88" s="649"/>
      <c r="L88" s="645"/>
      <c r="M88" s="559"/>
      <c r="N88" s="559"/>
      <c r="O88" s="559"/>
      <c r="P88" s="559"/>
      <c r="Q88" s="559"/>
      <c r="R88" s="559"/>
      <c r="S88" s="559"/>
      <c r="T88" s="560"/>
      <c r="U88" s="341"/>
    </row>
    <row r="89" spans="2:21" x14ac:dyDescent="0.2">
      <c r="B89" s="561">
        <v>44704</v>
      </c>
      <c r="C89" s="187">
        <f t="shared" ref="C89:C94" si="37">IF(COUNTIF(D89:T89,$B$4)&gt;0,COUNTIF(D89:T89,$B$4),"")</f>
        <v>9</v>
      </c>
      <c r="D89" s="564" t="s">
        <v>407</v>
      </c>
      <c r="E89" s="564" t="s">
        <v>407</v>
      </c>
      <c r="F89" s="564"/>
      <c r="G89" s="564"/>
      <c r="H89" s="564" t="s">
        <v>407</v>
      </c>
      <c r="I89" s="564" t="s">
        <v>407</v>
      </c>
      <c r="J89" s="564"/>
      <c r="K89" s="650" t="s">
        <v>407</v>
      </c>
      <c r="L89" s="573"/>
      <c r="M89" s="573"/>
      <c r="N89" s="564" t="s">
        <v>407</v>
      </c>
      <c r="O89" s="564" t="s">
        <v>407</v>
      </c>
      <c r="P89" s="564" t="s">
        <v>407</v>
      </c>
      <c r="Q89" s="574" t="s">
        <v>407</v>
      </c>
      <c r="R89" s="574"/>
      <c r="S89" s="574"/>
      <c r="T89" s="565"/>
    </row>
    <row r="90" spans="2:21" x14ac:dyDescent="0.2">
      <c r="B90" s="546">
        <v>44705</v>
      </c>
      <c r="C90" s="187">
        <f t="shared" si="37"/>
        <v>9</v>
      </c>
      <c r="D90" s="548" t="s">
        <v>407</v>
      </c>
      <c r="E90" s="548" t="s">
        <v>407</v>
      </c>
      <c r="F90" s="548"/>
      <c r="G90" s="548"/>
      <c r="H90" s="548" t="s">
        <v>407</v>
      </c>
      <c r="I90" s="548" t="s">
        <v>407</v>
      </c>
      <c r="J90" s="548"/>
      <c r="K90" s="646" t="s">
        <v>407</v>
      </c>
      <c r="L90" s="575"/>
      <c r="M90" s="575"/>
      <c r="N90" s="548" t="s">
        <v>407</v>
      </c>
      <c r="O90" s="548" t="s">
        <v>407</v>
      </c>
      <c r="P90" s="548" t="s">
        <v>407</v>
      </c>
      <c r="Q90" s="576" t="s">
        <v>407</v>
      </c>
      <c r="R90" s="576"/>
      <c r="S90" s="576"/>
      <c r="T90" s="549"/>
    </row>
    <row r="91" spans="2:21" x14ac:dyDescent="0.2">
      <c r="B91" s="546">
        <v>44706</v>
      </c>
      <c r="C91" s="187">
        <f t="shared" si="37"/>
        <v>8</v>
      </c>
      <c r="D91" s="548" t="s">
        <v>407</v>
      </c>
      <c r="E91" s="548" t="s">
        <v>407</v>
      </c>
      <c r="F91" s="548"/>
      <c r="G91" s="548"/>
      <c r="H91" s="548" t="s">
        <v>407</v>
      </c>
      <c r="I91" s="548" t="s">
        <v>407</v>
      </c>
      <c r="J91" s="548"/>
      <c r="K91" s="646"/>
      <c r="L91" s="575"/>
      <c r="M91" s="575"/>
      <c r="N91" s="548" t="s">
        <v>407</v>
      </c>
      <c r="O91" s="548" t="s">
        <v>407</v>
      </c>
      <c r="P91" s="548" t="s">
        <v>407</v>
      </c>
      <c r="Q91" s="576" t="s">
        <v>407</v>
      </c>
      <c r="R91" s="576"/>
      <c r="S91" s="576"/>
      <c r="T91" s="549"/>
    </row>
    <row r="92" spans="2:21" x14ac:dyDescent="0.2">
      <c r="B92" s="546">
        <v>44707</v>
      </c>
      <c r="C92" s="187">
        <f t="shared" si="37"/>
        <v>8</v>
      </c>
      <c r="D92" s="548" t="s">
        <v>407</v>
      </c>
      <c r="E92" s="548" t="s">
        <v>407</v>
      </c>
      <c r="F92" s="548"/>
      <c r="G92" s="548"/>
      <c r="H92" s="548" t="s">
        <v>407</v>
      </c>
      <c r="I92" s="548" t="s">
        <v>407</v>
      </c>
      <c r="J92" s="548"/>
      <c r="K92" s="646"/>
      <c r="L92" s="575"/>
      <c r="M92" s="575"/>
      <c r="N92" s="548" t="s">
        <v>407</v>
      </c>
      <c r="O92" s="548" t="s">
        <v>407</v>
      </c>
      <c r="P92" s="548" t="s">
        <v>407</v>
      </c>
      <c r="Q92" s="576" t="s">
        <v>407</v>
      </c>
      <c r="R92" s="576"/>
      <c r="S92" s="576"/>
      <c r="T92" s="549"/>
    </row>
    <row r="93" spans="2:21" x14ac:dyDescent="0.2">
      <c r="B93" s="546">
        <v>44708</v>
      </c>
      <c r="C93" s="187">
        <f t="shared" si="37"/>
        <v>8</v>
      </c>
      <c r="D93" s="547" t="s">
        <v>407</v>
      </c>
      <c r="E93" s="548" t="s">
        <v>407</v>
      </c>
      <c r="F93" s="548"/>
      <c r="G93" s="548"/>
      <c r="H93" s="548" t="s">
        <v>407</v>
      </c>
      <c r="I93" s="548" t="s">
        <v>407</v>
      </c>
      <c r="J93" s="548"/>
      <c r="K93" s="646"/>
      <c r="L93" s="575"/>
      <c r="M93" s="575"/>
      <c r="N93" s="548" t="s">
        <v>407</v>
      </c>
      <c r="O93" s="548" t="s">
        <v>407</v>
      </c>
      <c r="P93" s="548" t="s">
        <v>407</v>
      </c>
      <c r="Q93" s="576" t="s">
        <v>407</v>
      </c>
      <c r="R93" s="576"/>
      <c r="S93" s="576"/>
      <c r="T93" s="549"/>
    </row>
    <row r="94" spans="2:21" x14ac:dyDescent="0.2">
      <c r="B94" s="546">
        <v>44709</v>
      </c>
      <c r="C94" s="187">
        <f t="shared" si="37"/>
        <v>1</v>
      </c>
      <c r="D94" s="579" t="s">
        <v>407</v>
      </c>
      <c r="E94" s="580" t="s">
        <v>627</v>
      </c>
      <c r="F94" s="580"/>
      <c r="G94" s="580"/>
      <c r="H94" s="580"/>
      <c r="I94" s="580" t="s">
        <v>627</v>
      </c>
      <c r="J94" s="580"/>
      <c r="K94" s="653"/>
      <c r="L94" s="582"/>
      <c r="M94" s="582"/>
      <c r="N94" s="580" t="s">
        <v>627</v>
      </c>
      <c r="O94" s="580" t="s">
        <v>627</v>
      </c>
      <c r="P94" s="580" t="s">
        <v>627</v>
      </c>
      <c r="Q94" s="589" t="s">
        <v>627</v>
      </c>
      <c r="R94" s="589"/>
      <c r="S94" s="589"/>
      <c r="T94" s="581"/>
    </row>
    <row r="95" spans="2:21" x14ac:dyDescent="0.2">
      <c r="B95" s="542" t="s">
        <v>609</v>
      </c>
      <c r="C95" s="566"/>
      <c r="D95" s="550">
        <f t="shared" ref="D95:T95" si="38">IF(COUNTIF(D89:D93,$B$4)+COUNTIF(D83:D84,$B$4)&gt;0,COUNTIF(D89:D93,$B$4)+COUNTIF(D83:D84,$B$4),"")</f>
        <v>6</v>
      </c>
      <c r="E95" s="550">
        <f t="shared" si="38"/>
        <v>6</v>
      </c>
      <c r="F95" s="550" t="str">
        <f t="shared" ref="F95" si="39">IF(COUNTIF(F89:F93,$B$4)+COUNTIF(F83:F84,$B$4)&gt;0,COUNTIF(F89:F93,$B$4)+COUNTIF(F83:F84,$B$4),"")</f>
        <v/>
      </c>
      <c r="G95" s="550" t="str">
        <f t="shared" ref="G95" si="40">IF(COUNTIF(G89:G93,$B$4)+COUNTIF(G83:G84,$B$4)&gt;0,COUNTIF(G89:G93,$B$4)+COUNTIF(G83:G84,$B$4),"")</f>
        <v/>
      </c>
      <c r="H95" s="550">
        <f t="shared" si="38"/>
        <v>6</v>
      </c>
      <c r="I95" s="550">
        <f t="shared" si="38"/>
        <v>5</v>
      </c>
      <c r="J95" s="550" t="str">
        <f t="shared" si="38"/>
        <v/>
      </c>
      <c r="K95" s="647">
        <f t="shared" si="38"/>
        <v>2</v>
      </c>
      <c r="L95" s="643" t="str">
        <f t="shared" si="38"/>
        <v/>
      </c>
      <c r="M95" s="550" t="str">
        <f t="shared" si="38"/>
        <v/>
      </c>
      <c r="N95" s="550">
        <f t="shared" si="38"/>
        <v>5</v>
      </c>
      <c r="O95" s="550">
        <f t="shared" si="38"/>
        <v>6</v>
      </c>
      <c r="P95" s="550">
        <f t="shared" si="38"/>
        <v>6</v>
      </c>
      <c r="Q95" s="550">
        <f t="shared" si="38"/>
        <v>6</v>
      </c>
      <c r="R95" s="550" t="str">
        <f t="shared" si="38"/>
        <v/>
      </c>
      <c r="S95" s="550" t="str">
        <f t="shared" si="38"/>
        <v/>
      </c>
      <c r="T95" s="551" t="str">
        <f t="shared" si="38"/>
        <v/>
      </c>
    </row>
    <row r="96" spans="2:21" x14ac:dyDescent="0.2">
      <c r="B96" s="555" t="s">
        <v>610</v>
      </c>
      <c r="C96" s="552">
        <f ca="1">IF(B94&lt;=TODAY(),SUM(D96:T96),"")</f>
        <v>6015</v>
      </c>
      <c r="D96" s="553">
        <f>IF(COUNTIF(D89:D93,$B$4)+COUNTIF(D83:D84,$B$4)&gt;0,(COUNTIF(D89:D93,$B$4)+COUNTIF(D83:D84,$B$4))*D$5,"")</f>
        <v>810</v>
      </c>
      <c r="E96" s="553">
        <f t="shared" ref="E96:T96" si="41">IF(COUNTIF(E89:E93,$B$4)+COUNTIF(E83:E84,$B$4)&gt;0,(COUNTIF(E89:E93,$B$4)+COUNTIF(E83:E84,$B$4))*E$5,"")</f>
        <v>990</v>
      </c>
      <c r="F96" s="553" t="str">
        <f t="shared" ref="F96" si="42">IF(COUNTIF(F89:F93,$B$4)+COUNTIF(F83:F84,$B$4)&gt;0,(COUNTIF(F89:F93,$B$4)+COUNTIF(F83:F84,$B$4))*F$5,"")</f>
        <v/>
      </c>
      <c r="G96" s="553" t="str">
        <f t="shared" ref="G96" si="43">IF(COUNTIF(G89:G93,$B$4)+COUNTIF(G83:G84,$B$4)&gt;0,(COUNTIF(G89:G93,$B$4)+COUNTIF(G83:G84,$B$4))*G$5,"")</f>
        <v/>
      </c>
      <c r="H96" s="553">
        <f t="shared" si="41"/>
        <v>990</v>
      </c>
      <c r="I96" s="553">
        <f t="shared" si="41"/>
        <v>825</v>
      </c>
      <c r="J96" s="553" t="str">
        <f t="shared" si="41"/>
        <v/>
      </c>
      <c r="K96" s="648">
        <f t="shared" si="41"/>
        <v>330</v>
      </c>
      <c r="L96" s="644" t="str">
        <f t="shared" si="41"/>
        <v/>
      </c>
      <c r="M96" s="553" t="str">
        <f t="shared" si="41"/>
        <v/>
      </c>
      <c r="N96" s="553">
        <f t="shared" si="41"/>
        <v>450</v>
      </c>
      <c r="O96" s="553">
        <f t="shared" si="41"/>
        <v>540</v>
      </c>
      <c r="P96" s="553">
        <f t="shared" si="41"/>
        <v>540</v>
      </c>
      <c r="Q96" s="553">
        <f t="shared" si="41"/>
        <v>540</v>
      </c>
      <c r="R96" s="553" t="str">
        <f t="shared" si="41"/>
        <v/>
      </c>
      <c r="S96" s="553" t="str">
        <f t="shared" si="41"/>
        <v/>
      </c>
      <c r="T96" s="554" t="str">
        <f t="shared" si="41"/>
        <v/>
      </c>
    </row>
    <row r="97" spans="2:21" x14ac:dyDescent="0.2">
      <c r="B97" s="555"/>
      <c r="C97" s="556">
        <f ca="1">IF(C96&lt;&gt;"",SUM(D97:T97)-C96,"")</f>
        <v>0</v>
      </c>
      <c r="D97" s="556">
        <v>810</v>
      </c>
      <c r="E97" s="556">
        <v>990</v>
      </c>
      <c r="F97" s="556"/>
      <c r="G97" s="556"/>
      <c r="H97" s="556">
        <v>990</v>
      </c>
      <c r="I97" s="556">
        <v>825</v>
      </c>
      <c r="J97" s="556"/>
      <c r="K97" s="556">
        <v>330</v>
      </c>
      <c r="L97" s="556"/>
      <c r="M97" s="556"/>
      <c r="N97" s="556">
        <v>450</v>
      </c>
      <c r="O97" s="556">
        <v>540</v>
      </c>
      <c r="P97" s="556">
        <v>540</v>
      </c>
      <c r="Q97" s="556">
        <v>540</v>
      </c>
      <c r="R97" s="556"/>
      <c r="S97" s="556"/>
      <c r="T97" s="556"/>
    </row>
    <row r="98" spans="2:21" x14ac:dyDescent="0.2">
      <c r="B98" s="555"/>
      <c r="C98" s="668"/>
      <c r="D98" s="668"/>
      <c r="E98" s="668"/>
      <c r="F98" s="668"/>
      <c r="G98" s="668"/>
      <c r="H98" s="668"/>
      <c r="I98" s="668"/>
      <c r="J98" s="668"/>
      <c r="K98" s="668"/>
      <c r="L98" s="668"/>
      <c r="M98" s="668"/>
      <c r="N98" s="668"/>
      <c r="O98" s="668"/>
      <c r="P98" s="668"/>
      <c r="Q98" s="668"/>
      <c r="R98" s="668"/>
      <c r="S98" s="668"/>
      <c r="T98" s="668"/>
    </row>
    <row r="99" spans="2:21" x14ac:dyDescent="0.2">
      <c r="B99" s="557">
        <v>44710</v>
      </c>
      <c r="C99" s="187">
        <f>IF(COUNTIF(D99:T99,$B$4)&gt;0,COUNTIF(D99:T99,$B$4),"")</f>
        <v>1</v>
      </c>
      <c r="D99" s="593" t="s">
        <v>407</v>
      </c>
      <c r="E99" s="593"/>
      <c r="F99" s="593"/>
      <c r="G99" s="593"/>
      <c r="H99" s="593"/>
      <c r="I99" s="593"/>
      <c r="J99" s="593"/>
      <c r="K99" s="654"/>
      <c r="L99" s="652"/>
      <c r="M99" s="593"/>
      <c r="N99" s="593"/>
      <c r="O99" s="593"/>
      <c r="P99" s="593"/>
      <c r="Q99" s="593"/>
      <c r="R99" s="593"/>
      <c r="S99" s="593"/>
      <c r="T99" s="594"/>
      <c r="U99" s="341"/>
    </row>
    <row r="100" spans="2:21" x14ac:dyDescent="0.2">
      <c r="B100" s="561">
        <v>44711</v>
      </c>
      <c r="C100" s="187">
        <f>IF(COUNTIF(D100:T100,$B$4)&gt;0,COUNTIF(D100:T100,$B$4),"")</f>
        <v>8</v>
      </c>
      <c r="D100" s="564" t="s">
        <v>407</v>
      </c>
      <c r="E100" s="564" t="s">
        <v>407</v>
      </c>
      <c r="F100" s="564"/>
      <c r="G100" s="564"/>
      <c r="H100" s="563" t="s">
        <v>407</v>
      </c>
      <c r="I100" s="563" t="s">
        <v>407</v>
      </c>
      <c r="J100" s="564"/>
      <c r="K100" s="650"/>
      <c r="L100" s="573"/>
      <c r="M100" s="573"/>
      <c r="N100" s="564" t="s">
        <v>407</v>
      </c>
      <c r="O100" s="564" t="s">
        <v>407</v>
      </c>
      <c r="P100" s="564" t="s">
        <v>407</v>
      </c>
      <c r="Q100" s="574" t="s">
        <v>407</v>
      </c>
      <c r="R100" s="574"/>
      <c r="S100" s="574"/>
      <c r="T100" s="565"/>
    </row>
    <row r="101" spans="2:21" x14ac:dyDescent="0.2">
      <c r="B101" s="546">
        <v>44712</v>
      </c>
      <c r="C101" s="187">
        <f>IF(COUNTIF(D101:T101,$B$4)&gt;0,COUNTIF(D101:T101,$B$4),"")</f>
        <v>7</v>
      </c>
      <c r="D101" s="548" t="s">
        <v>407</v>
      </c>
      <c r="E101" s="547" t="s">
        <v>407</v>
      </c>
      <c r="F101" s="547"/>
      <c r="G101" s="547"/>
      <c r="H101" s="547" t="s">
        <v>407</v>
      </c>
      <c r="I101" s="548" t="s">
        <v>600</v>
      </c>
      <c r="J101" s="548"/>
      <c r="K101" s="646"/>
      <c r="L101" s="575"/>
      <c r="M101" s="575"/>
      <c r="N101" s="548" t="s">
        <v>407</v>
      </c>
      <c r="O101" s="548" t="s">
        <v>407</v>
      </c>
      <c r="P101" s="548" t="s">
        <v>407</v>
      </c>
      <c r="Q101" s="576" t="s">
        <v>407</v>
      </c>
      <c r="R101" s="576"/>
      <c r="S101" s="576"/>
      <c r="T101" s="549"/>
    </row>
    <row r="102" spans="2:21" x14ac:dyDescent="0.2">
      <c r="B102" s="598"/>
      <c r="C102" s="566"/>
      <c r="D102" s="550">
        <f>IF(COUNTIF(D100:D101,$B$4)+COUNTIF(D94:D99,$B$4)&gt;0,COUNTIF(D100:D101,$B$4)+COUNTIF(D94:D99,$B$4),"")</f>
        <v>4</v>
      </c>
      <c r="E102" s="550">
        <f t="shared" ref="E102:T102" si="44">IF(COUNTIF(E100:E101,$B$4)+COUNTIF(E94:E99,$B$4)&gt;0,COUNTIF(E100:E101,$B$4)+COUNTIF(E94:E99,$B$4),"")</f>
        <v>2</v>
      </c>
      <c r="F102" s="550" t="str">
        <f t="shared" ref="F102" si="45">IF(COUNTIF(F100:F101,$B$4)+COUNTIF(F94:F99,$B$4)&gt;0,COUNTIF(F100:F101,$B$4)+COUNTIF(F94:F99,$B$4),"")</f>
        <v/>
      </c>
      <c r="G102" s="550" t="str">
        <f t="shared" ref="G102" si="46">IF(COUNTIF(G100:G101,$B$4)+COUNTIF(G94:G99,$B$4)&gt;0,COUNTIF(G100:G101,$B$4)+COUNTIF(G94:G99,$B$4),"")</f>
        <v/>
      </c>
      <c r="H102" s="550">
        <f t="shared" si="44"/>
        <v>2</v>
      </c>
      <c r="I102" s="550">
        <f t="shared" si="44"/>
        <v>1</v>
      </c>
      <c r="J102" s="550" t="str">
        <f t="shared" si="44"/>
        <v/>
      </c>
      <c r="K102" s="647" t="str">
        <f t="shared" si="44"/>
        <v/>
      </c>
      <c r="L102" s="643" t="str">
        <f t="shared" si="44"/>
        <v/>
      </c>
      <c r="M102" s="550" t="str">
        <f t="shared" si="44"/>
        <v/>
      </c>
      <c r="N102" s="550">
        <f t="shared" si="44"/>
        <v>2</v>
      </c>
      <c r="O102" s="550">
        <f t="shared" si="44"/>
        <v>2</v>
      </c>
      <c r="P102" s="550">
        <f t="shared" si="44"/>
        <v>2</v>
      </c>
      <c r="Q102" s="550">
        <f t="shared" si="44"/>
        <v>2</v>
      </c>
      <c r="R102" s="550" t="str">
        <f t="shared" si="44"/>
        <v/>
      </c>
      <c r="S102" s="550" t="str">
        <f t="shared" si="44"/>
        <v/>
      </c>
      <c r="T102" s="550" t="str">
        <f t="shared" si="44"/>
        <v/>
      </c>
    </row>
    <row r="103" spans="2:21" ht="13.5" thickBot="1" x14ac:dyDescent="0.25">
      <c r="B103" s="595" t="s">
        <v>623</v>
      </c>
      <c r="C103" s="596">
        <f>SUM(D103:T103)</f>
        <v>19980</v>
      </c>
      <c r="D103" s="569">
        <f>IFERROR(IF(SUM(D63,D74,D85,D96)&gt;0,SUM(D63,D74,D85,D96),""),"")</f>
        <v>3240</v>
      </c>
      <c r="E103" s="569">
        <f t="shared" ref="E103:T103" si="47">IFERROR(IF(SUM(E63,E74,E85,E96)&gt;0,SUM(E63,E74,E85,E96),""),"")</f>
        <v>1485</v>
      </c>
      <c r="F103" s="569" t="str">
        <f t="shared" ref="F103" si="48">IFERROR(IF(SUM(F63,F74,F85,F96)&gt;0,SUM(F63,F74,F85,F96),""),"")</f>
        <v/>
      </c>
      <c r="G103" s="569" t="str">
        <f t="shared" ref="G103" si="49">IFERROR(IF(SUM(G63,G74,G85,G96)&gt;0,SUM(G63,G74,G85,G96),""),"")</f>
        <v/>
      </c>
      <c r="H103" s="569">
        <f t="shared" si="47"/>
        <v>3960</v>
      </c>
      <c r="I103" s="569">
        <f t="shared" si="47"/>
        <v>2310</v>
      </c>
      <c r="J103" s="569">
        <f t="shared" si="47"/>
        <v>495</v>
      </c>
      <c r="K103" s="651">
        <f t="shared" si="47"/>
        <v>660</v>
      </c>
      <c r="L103" s="569" t="str">
        <f t="shared" si="47"/>
        <v/>
      </c>
      <c r="M103" s="569" t="str">
        <f t="shared" si="47"/>
        <v/>
      </c>
      <c r="N103" s="569">
        <f t="shared" si="47"/>
        <v>1980</v>
      </c>
      <c r="O103" s="569">
        <f t="shared" si="47"/>
        <v>2160</v>
      </c>
      <c r="P103" s="569">
        <f t="shared" si="47"/>
        <v>1800</v>
      </c>
      <c r="Q103" s="569">
        <f t="shared" si="47"/>
        <v>1530</v>
      </c>
      <c r="R103" s="569">
        <f t="shared" si="47"/>
        <v>360</v>
      </c>
      <c r="S103" s="569" t="str">
        <f t="shared" si="47"/>
        <v/>
      </c>
      <c r="T103" s="570" t="str">
        <f t="shared" si="47"/>
        <v/>
      </c>
      <c r="U103" s="341"/>
    </row>
    <row r="104" spans="2:21" x14ac:dyDescent="0.2">
      <c r="B104" s="571"/>
      <c r="C104" s="571"/>
      <c r="D104" s="571"/>
      <c r="E104" s="571"/>
      <c r="F104" s="571"/>
      <c r="G104" s="571"/>
      <c r="H104" s="571"/>
      <c r="I104" s="571"/>
      <c r="J104" s="571"/>
      <c r="K104" s="571"/>
      <c r="L104" s="571"/>
      <c r="M104" s="571"/>
      <c r="N104" s="571"/>
      <c r="O104" s="571"/>
      <c r="P104" s="571"/>
      <c r="Q104" s="571"/>
      <c r="R104" s="571"/>
      <c r="S104" s="571"/>
      <c r="T104" s="571"/>
      <c r="U104" s="341"/>
    </row>
    <row r="105" spans="2:21" x14ac:dyDescent="0.2">
      <c r="B105" s="571"/>
      <c r="C105" s="571"/>
      <c r="D105" s="571"/>
      <c r="E105" s="571"/>
      <c r="F105" s="571"/>
      <c r="G105" s="571"/>
      <c r="H105" s="571"/>
      <c r="I105" s="571"/>
      <c r="J105" s="571"/>
      <c r="K105" s="571"/>
      <c r="L105" s="571"/>
      <c r="M105" s="571"/>
      <c r="N105" s="571"/>
      <c r="O105" s="571"/>
      <c r="P105" s="571"/>
      <c r="Q105" s="571"/>
      <c r="R105" s="571"/>
      <c r="S105" s="571"/>
      <c r="T105" s="571"/>
    </row>
    <row r="106" spans="2:21" x14ac:dyDescent="0.2">
      <c r="B106" s="571"/>
      <c r="C106" s="571"/>
      <c r="D106" s="571"/>
      <c r="E106" s="571"/>
      <c r="F106" s="571"/>
      <c r="G106" s="571"/>
      <c r="H106" s="571"/>
      <c r="I106" s="571"/>
      <c r="J106" s="571"/>
      <c r="K106" s="571"/>
      <c r="L106" s="571"/>
      <c r="M106" s="571"/>
      <c r="N106" s="571"/>
      <c r="O106" s="571"/>
      <c r="P106" s="571"/>
      <c r="Q106" s="571"/>
      <c r="R106" s="571"/>
      <c r="S106" s="571"/>
      <c r="T106" s="571"/>
    </row>
    <row r="107" spans="2:21" x14ac:dyDescent="0.2">
      <c r="B107" s="571"/>
      <c r="C107" s="571"/>
      <c r="D107" s="571"/>
      <c r="E107" s="571"/>
      <c r="F107" s="571"/>
      <c r="G107" s="571"/>
      <c r="H107" s="571"/>
      <c r="I107" s="571"/>
      <c r="J107" s="571"/>
      <c r="K107" s="571"/>
      <c r="L107" s="571"/>
      <c r="M107" s="571"/>
      <c r="N107" s="571"/>
      <c r="O107" s="571"/>
      <c r="P107" s="571"/>
      <c r="Q107" s="571"/>
      <c r="R107" s="571"/>
      <c r="S107" s="571"/>
      <c r="T107" s="571"/>
    </row>
    <row r="108" spans="2:21" x14ac:dyDescent="0.2">
      <c r="B108" s="571"/>
      <c r="C108" s="571"/>
      <c r="D108" s="571"/>
      <c r="E108" s="571"/>
      <c r="F108" s="571"/>
      <c r="G108" s="571"/>
      <c r="H108" s="571"/>
      <c r="I108" s="571"/>
      <c r="J108" s="571"/>
      <c r="K108" s="571"/>
      <c r="L108" s="571"/>
      <c r="M108" s="571"/>
      <c r="N108" s="571"/>
      <c r="O108" s="571"/>
      <c r="P108" s="571"/>
      <c r="Q108" s="571"/>
      <c r="R108" s="571"/>
      <c r="S108" s="571"/>
      <c r="T108" s="571"/>
    </row>
    <row r="109" spans="2:21" x14ac:dyDescent="0.2">
      <c r="B109" s="571"/>
      <c r="C109" s="571"/>
      <c r="D109" s="571"/>
      <c r="E109" s="571"/>
      <c r="F109" s="571"/>
      <c r="G109" s="571"/>
      <c r="H109" s="571"/>
      <c r="I109" s="597"/>
      <c r="J109" s="571"/>
      <c r="K109" s="571"/>
      <c r="L109" s="571"/>
      <c r="M109" s="571"/>
      <c r="N109" s="571"/>
      <c r="O109" s="571"/>
      <c r="P109" s="571"/>
      <c r="Q109" s="571"/>
      <c r="R109" s="571"/>
      <c r="S109" s="571"/>
      <c r="T109" s="571"/>
    </row>
    <row r="110" spans="2:21" x14ac:dyDescent="0.2">
      <c r="B110" s="571"/>
      <c r="C110" s="571"/>
      <c r="D110" s="571"/>
      <c r="E110" s="571"/>
      <c r="F110" s="571"/>
      <c r="G110" s="571"/>
      <c r="H110" s="571"/>
      <c r="I110" s="571"/>
      <c r="J110" s="571"/>
      <c r="K110" s="571"/>
      <c r="L110" s="571"/>
      <c r="M110" s="571"/>
      <c r="N110" s="571"/>
      <c r="O110" s="571"/>
      <c r="P110" s="571"/>
      <c r="Q110" s="571"/>
      <c r="R110" s="571"/>
      <c r="S110" s="571"/>
      <c r="T110" s="571"/>
    </row>
    <row r="111" spans="2:21" x14ac:dyDescent="0.2">
      <c r="B111" s="571"/>
      <c r="C111" s="571"/>
      <c r="D111" s="571"/>
      <c r="E111" s="571"/>
      <c r="F111" s="571"/>
      <c r="G111" s="571"/>
      <c r="H111" s="571"/>
      <c r="I111" s="571"/>
      <c r="J111" s="571"/>
      <c r="K111" s="571"/>
      <c r="L111" s="571"/>
      <c r="M111" s="571"/>
      <c r="N111" s="571"/>
      <c r="O111" s="571"/>
      <c r="P111" s="571"/>
      <c r="Q111" s="571"/>
      <c r="R111" s="571"/>
      <c r="S111" s="571"/>
      <c r="T111" s="571"/>
    </row>
    <row r="112" spans="2:21" x14ac:dyDescent="0.2">
      <c r="B112" s="571"/>
      <c r="C112" s="571"/>
      <c r="D112" s="571"/>
      <c r="E112" s="571"/>
      <c r="F112" s="571"/>
      <c r="G112" s="571"/>
      <c r="H112" s="571"/>
      <c r="I112" s="571"/>
      <c r="J112" s="571"/>
      <c r="K112" s="571"/>
      <c r="L112" s="571"/>
      <c r="M112" s="571"/>
      <c r="N112" s="571"/>
      <c r="O112" s="571"/>
      <c r="P112" s="571"/>
      <c r="Q112" s="571"/>
      <c r="R112" s="571"/>
      <c r="S112" s="571"/>
      <c r="T112" s="571"/>
    </row>
    <row r="113" spans="2:21" x14ac:dyDescent="0.2">
      <c r="B113" s="571"/>
      <c r="C113" s="571"/>
      <c r="D113" s="571"/>
      <c r="E113" s="571"/>
      <c r="F113" s="571"/>
      <c r="G113" s="571"/>
      <c r="H113" s="571"/>
      <c r="I113" s="571"/>
      <c r="J113" s="571"/>
      <c r="K113" s="571"/>
      <c r="L113" s="571"/>
      <c r="M113" s="571"/>
      <c r="N113" s="571"/>
      <c r="O113" s="571"/>
      <c r="P113" s="571"/>
      <c r="Q113" s="571"/>
      <c r="R113" s="571"/>
      <c r="S113" s="571"/>
      <c r="T113" s="571"/>
    </row>
    <row r="114" spans="2:21" ht="13.5" thickBot="1" x14ac:dyDescent="0.25">
      <c r="B114" s="571"/>
      <c r="C114" s="571"/>
      <c r="D114" s="571"/>
      <c r="E114" s="571"/>
      <c r="F114" s="571"/>
      <c r="G114" s="571"/>
      <c r="H114" s="571"/>
      <c r="I114" s="571"/>
      <c r="J114" s="571"/>
      <c r="K114" s="571"/>
      <c r="L114" s="571"/>
      <c r="M114" s="571"/>
      <c r="N114" s="571"/>
      <c r="O114" s="571"/>
      <c r="P114" s="571"/>
      <c r="Q114" s="571"/>
      <c r="R114" s="571"/>
      <c r="S114" s="571"/>
      <c r="T114" s="571"/>
    </row>
    <row r="115" spans="2:21" ht="18" x14ac:dyDescent="0.25">
      <c r="B115" s="766" t="s">
        <v>613</v>
      </c>
      <c r="C115" s="767"/>
      <c r="D115" s="767"/>
      <c r="E115" s="767"/>
      <c r="F115" s="768"/>
      <c r="G115" s="768"/>
      <c r="H115" s="767"/>
      <c r="I115" s="767"/>
      <c r="J115" s="767"/>
      <c r="K115" s="767"/>
      <c r="L115" s="767"/>
      <c r="M115" s="767"/>
      <c r="N115" s="767"/>
      <c r="O115" s="767"/>
      <c r="P115" s="767"/>
      <c r="Q115" s="767"/>
      <c r="R115" s="767"/>
      <c r="S115" s="767"/>
      <c r="T115" s="769"/>
      <c r="U115" s="341"/>
    </row>
    <row r="116" spans="2:21" x14ac:dyDescent="0.2">
      <c r="B116" s="535" t="s">
        <v>593</v>
      </c>
      <c r="C116" s="531"/>
      <c r="D116" s="530"/>
      <c r="E116" s="531"/>
      <c r="F116" s="531"/>
      <c r="G116" s="531"/>
      <c r="H116" s="530"/>
      <c r="I116" s="530"/>
      <c r="J116" s="531"/>
      <c r="K116" s="637"/>
      <c r="L116" s="533"/>
      <c r="M116" s="530"/>
      <c r="N116" s="530"/>
      <c r="O116" s="530"/>
      <c r="P116" s="531"/>
      <c r="Q116" s="531"/>
      <c r="R116" s="531"/>
      <c r="S116" s="531"/>
      <c r="T116" s="532"/>
      <c r="U116" s="341"/>
    </row>
    <row r="117" spans="2:21" x14ac:dyDescent="0.2">
      <c r="B117" s="535" t="s">
        <v>632</v>
      </c>
      <c r="C117" s="536"/>
      <c r="D117" s="539">
        <f>IF(IF(SUM(D124,D135,D146,D157,D166)&gt;0,SUM(D124,D135,D146,D157,D166),0)-IF(COUNTIF(D94:D101,$B$4)&gt;0,COUNTIF(D94:D101,$B$4),0)&gt;0,IF(SUM(D124,D135,D146,D157,D166)&gt;0,SUM(D124,D135,D146,D157,D166),0)-IF(COUNTIF(D94:D101,$B$4)&gt;0,COUNTIF(D94:D101,$B$4),0),"")</f>
        <v>24</v>
      </c>
      <c r="E117" s="539">
        <f t="shared" ref="E117:T117" si="50">IF(IF(SUM(E124,E135,E146,E157,E166)&gt;0,SUM(E124,E135,E146,E157,E166),0)-IF(COUNTIF(E94:E101,$B$4)&gt;0,COUNTIF(E94:E101,$B$4),0)&gt;0,IF(SUM(E124,E135,E146,E157,E166)&gt;0,SUM(E124,E135,E146,E157,E166),0)-IF(COUNTIF(E94:E101,$B$4)&gt;0,COUNTIF(E94:E101,$B$4),0),"")</f>
        <v>26</v>
      </c>
      <c r="F117" s="539" t="str">
        <f t="shared" ref="F117" si="51">IF(IF(SUM(F124,F135,F146,F157,F166)&gt;0,SUM(F124,F135,F146,F157,F166),0)-IF(COUNTIF(F94:F101,$B$4)&gt;0,COUNTIF(F94:F101,$B$4),0)&gt;0,IF(SUM(F124,F135,F146,F157,F166)&gt;0,SUM(F124,F135,F146,F157,F166),0)-IF(COUNTIF(F94:F101,$B$4)&gt;0,COUNTIF(F94:F101,$B$4),0),"")</f>
        <v/>
      </c>
      <c r="G117" s="539" t="str">
        <f t="shared" si="50"/>
        <v/>
      </c>
      <c r="H117" s="539" t="str">
        <f t="shared" si="50"/>
        <v/>
      </c>
      <c r="I117" s="539">
        <f t="shared" si="50"/>
        <v>13</v>
      </c>
      <c r="J117" s="539" t="str">
        <f t="shared" si="50"/>
        <v/>
      </c>
      <c r="K117" s="539" t="str">
        <f t="shared" si="50"/>
        <v/>
      </c>
      <c r="L117" s="539" t="str">
        <f t="shared" si="50"/>
        <v/>
      </c>
      <c r="M117" s="539" t="str">
        <f t="shared" si="50"/>
        <v/>
      </c>
      <c r="N117" s="539">
        <f t="shared" si="50"/>
        <v>8</v>
      </c>
      <c r="O117" s="539">
        <f t="shared" si="50"/>
        <v>9</v>
      </c>
      <c r="P117" s="539" t="str">
        <f t="shared" si="50"/>
        <v/>
      </c>
      <c r="Q117" s="539">
        <f t="shared" si="50"/>
        <v>3</v>
      </c>
      <c r="R117" s="539" t="str">
        <f t="shared" si="50"/>
        <v/>
      </c>
      <c r="S117" s="539">
        <f t="shared" si="50"/>
        <v>17</v>
      </c>
      <c r="T117" s="539" t="str">
        <f t="shared" si="50"/>
        <v/>
      </c>
      <c r="U117" s="341"/>
    </row>
    <row r="118" spans="2:21" x14ac:dyDescent="0.2">
      <c r="B118" s="535" t="s">
        <v>633</v>
      </c>
      <c r="C118" s="531"/>
      <c r="D118" s="539">
        <f>IF(SUM(D124,D135,D146,D157,D166)&gt;0,SUM(D124,D135,D146,D157,D166),"")</f>
        <v>28</v>
      </c>
      <c r="E118" s="539">
        <f t="shared" ref="E118:T118" si="52">IF(SUM(E124,E135,E146,E157,E166)&gt;0,SUM(E124,E135,E146,E157,E166),"")</f>
        <v>28</v>
      </c>
      <c r="F118" s="539" t="str">
        <f t="shared" ref="F118" si="53">IF(SUM(F124,F135,F146,F157,F166)&gt;0,SUM(F124,F135,F146,F157,F166),"")</f>
        <v/>
      </c>
      <c r="G118" s="539" t="str">
        <f t="shared" si="52"/>
        <v/>
      </c>
      <c r="H118" s="539">
        <f t="shared" si="52"/>
        <v>2</v>
      </c>
      <c r="I118" s="539">
        <f t="shared" si="52"/>
        <v>14</v>
      </c>
      <c r="J118" s="539" t="str">
        <f t="shared" si="52"/>
        <v/>
      </c>
      <c r="K118" s="539" t="str">
        <f t="shared" si="52"/>
        <v/>
      </c>
      <c r="L118" s="539" t="str">
        <f t="shared" si="52"/>
        <v/>
      </c>
      <c r="M118" s="539" t="str">
        <f t="shared" si="52"/>
        <v/>
      </c>
      <c r="N118" s="539">
        <f t="shared" si="52"/>
        <v>10</v>
      </c>
      <c r="O118" s="539">
        <f t="shared" si="52"/>
        <v>11</v>
      </c>
      <c r="P118" s="539">
        <f t="shared" si="52"/>
        <v>2</v>
      </c>
      <c r="Q118" s="539">
        <f t="shared" si="52"/>
        <v>5</v>
      </c>
      <c r="R118" s="539" t="str">
        <f t="shared" si="52"/>
        <v/>
      </c>
      <c r="S118" s="539">
        <f t="shared" si="52"/>
        <v>17</v>
      </c>
      <c r="T118" s="539" t="str">
        <f t="shared" si="52"/>
        <v/>
      </c>
      <c r="U118" s="341"/>
    </row>
    <row r="119" spans="2:21" x14ac:dyDescent="0.2">
      <c r="B119" s="540" t="s">
        <v>622</v>
      </c>
      <c r="C119" s="531"/>
      <c r="D119" s="539" t="str">
        <f>IF(COUNTIF(D120:D165,'Dados de Físico Semanal'!$C$2)&gt;0,COUNTIF(D120:D165,'Dados de Físico Semanal'!$C$2),"")</f>
        <v/>
      </c>
      <c r="E119" s="539" t="str">
        <f>IF(COUNTIF(E120:E165,'Dados de Físico Semanal'!$C$2)&gt;0,COUNTIF(E120:E165,'Dados de Físico Semanal'!$C$2),"")</f>
        <v/>
      </c>
      <c r="F119" s="539" t="str">
        <f>IF(COUNTIF(F120:F165,'Dados de Físico Semanal'!$C$2)&gt;0,COUNTIF(F120:F165,'Dados de Físico Semanal'!$C$2),"")</f>
        <v/>
      </c>
      <c r="G119" s="539" t="str">
        <f>IF(COUNTIF(G120:G165,'Dados de Físico Semanal'!$C$2)&gt;0,COUNTIF(G120:G165,'Dados de Físico Semanal'!$C$2),"")</f>
        <v/>
      </c>
      <c r="H119" s="539" t="str">
        <f>IF(COUNTIF(H120:H165,'Dados de Físico Semanal'!$C$2)&gt;0,COUNTIF(H120:H165,'Dados de Físico Semanal'!$C$2),"")</f>
        <v/>
      </c>
      <c r="I119" s="539">
        <f>IF(COUNTIF(I120:I165,'Dados de Físico Semanal'!$C$2)&gt;0,COUNTIF(I120:I165,'Dados de Físico Semanal'!$C$2),"")</f>
        <v>4</v>
      </c>
      <c r="J119" s="539" t="str">
        <f>IF(COUNTIF(J120:J165,'Dados de Físico Semanal'!$C$2)&gt;0,COUNTIF(J120:J165,'Dados de Físico Semanal'!$C$2),"")</f>
        <v/>
      </c>
      <c r="K119" s="638" t="str">
        <f>IF(COUNTIF(K120:K165,'Dados de Físico Semanal'!$C$2)&gt;0,COUNTIF(K120:K165,'Dados de Físico Semanal'!$C$2),"")</f>
        <v/>
      </c>
      <c r="L119" s="632" t="str">
        <f>IF(COUNTIF(L120:L165,'Dados de Físico Semanal'!$C$2)&gt;0,COUNTIF(L120:L165,'Dados de Físico Semanal'!$C$2),"")</f>
        <v/>
      </c>
      <c r="M119" s="539" t="str">
        <f>IF(COUNTIF(M120:M165,'Dados de Físico Semanal'!$C$2)&gt;0,COUNTIF(M120:M165,'Dados de Físico Semanal'!$C$2),"")</f>
        <v/>
      </c>
      <c r="N119" s="539" t="str">
        <f>IF(COUNTIF(N120:N165,'Dados de Físico Semanal'!$C$2)&gt;0,COUNTIF(N120:N165,'Dados de Físico Semanal'!$C$2),"")</f>
        <v/>
      </c>
      <c r="O119" s="539">
        <f>IF(COUNTIF(O120:O165,'Dados de Físico Semanal'!$C$2)&gt;0,COUNTIF(O120:O165,'Dados de Físico Semanal'!$C$2),"")</f>
        <v>2</v>
      </c>
      <c r="P119" s="539" t="str">
        <f>IF(COUNTIF(P120:P165,'Dados de Físico Semanal'!$C$2)&gt;0,COUNTIF(P120:P165,'Dados de Físico Semanal'!$C$2),"")</f>
        <v/>
      </c>
      <c r="Q119" s="539">
        <f>IF(COUNTIF(Q120:Q165,'Dados de Físico Semanal'!$C$2)&gt;0,COUNTIF(Q120:Q165,'Dados de Físico Semanal'!$C$2),"")</f>
        <v>2</v>
      </c>
      <c r="R119" s="539" t="str">
        <f>IF(COUNTIF(R120:R165,'Dados de Físico Semanal'!$C$2)&gt;0,COUNTIF(R120:R165,'Dados de Físico Semanal'!$C$2),"")</f>
        <v/>
      </c>
      <c r="S119" s="539" t="str">
        <f>IF(COUNTIF(S120:S165,'Dados de Físico Semanal'!$C$2)&gt;0,COUNTIF(S120:S165,'Dados de Físico Semanal'!$C$2),"")</f>
        <v/>
      </c>
      <c r="T119" s="539" t="str">
        <f>IF(COUNTIF(T120:T165,'Dados de Físico Semanal'!$C$2)&gt;0,COUNTIF(T120:T165,'Dados de Físico Semanal'!$C$2),"")</f>
        <v/>
      </c>
    </row>
    <row r="120" spans="2:21" x14ac:dyDescent="0.2">
      <c r="B120" s="546">
        <v>44713</v>
      </c>
      <c r="C120" s="524">
        <f>IF(COUNTIF(D120:T120,$B$4)&gt;0,COUNTIF(D120:T120,$B$4),"")</f>
        <v>4</v>
      </c>
      <c r="D120" s="547" t="s">
        <v>407</v>
      </c>
      <c r="E120" s="547" t="s">
        <v>407</v>
      </c>
      <c r="F120" s="547"/>
      <c r="G120" s="547"/>
      <c r="H120" s="548" t="s">
        <v>600</v>
      </c>
      <c r="I120" s="547" t="s">
        <v>407</v>
      </c>
      <c r="J120" s="548"/>
      <c r="K120" s="646"/>
      <c r="L120" s="575"/>
      <c r="M120" s="548"/>
      <c r="N120" s="548" t="s">
        <v>600</v>
      </c>
      <c r="O120" s="548" t="s">
        <v>600</v>
      </c>
      <c r="P120" s="548" t="s">
        <v>600</v>
      </c>
      <c r="Q120" s="547" t="s">
        <v>407</v>
      </c>
      <c r="R120" s="548"/>
      <c r="S120" s="548"/>
      <c r="T120" s="549"/>
    </row>
    <row r="121" spans="2:21" x14ac:dyDescent="0.2">
      <c r="B121" s="546">
        <v>44714</v>
      </c>
      <c r="C121" s="524">
        <f>IF(COUNTIF(D121:T121,$B$4)&gt;0,COUNTIF(D121:T121,$B$4),"")</f>
        <v>4</v>
      </c>
      <c r="D121" s="547" t="s">
        <v>407</v>
      </c>
      <c r="E121" s="547" t="s">
        <v>407</v>
      </c>
      <c r="F121" s="547"/>
      <c r="G121" s="547"/>
      <c r="H121" s="548" t="s">
        <v>600</v>
      </c>
      <c r="I121" s="547" t="s">
        <v>407</v>
      </c>
      <c r="J121" s="548"/>
      <c r="K121" s="646"/>
      <c r="L121" s="575"/>
      <c r="M121" s="548"/>
      <c r="N121" s="548" t="s">
        <v>600</v>
      </c>
      <c r="O121" s="548" t="s">
        <v>600</v>
      </c>
      <c r="P121" s="548" t="s">
        <v>600</v>
      </c>
      <c r="Q121" s="547" t="s">
        <v>407</v>
      </c>
      <c r="R121" s="548"/>
      <c r="S121" s="548"/>
      <c r="T121" s="549"/>
    </row>
    <row r="122" spans="2:21" x14ac:dyDescent="0.2">
      <c r="B122" s="546">
        <v>44715</v>
      </c>
      <c r="C122" s="524">
        <f>IF(COUNTIF(D122:T122,$B$4)&gt;0,COUNTIF(D122:T122,$B$4),"")</f>
        <v>4</v>
      </c>
      <c r="D122" s="547" t="s">
        <v>407</v>
      </c>
      <c r="E122" s="547" t="s">
        <v>407</v>
      </c>
      <c r="F122" s="547"/>
      <c r="G122" s="547"/>
      <c r="H122" s="548" t="s">
        <v>600</v>
      </c>
      <c r="I122" s="547" t="s">
        <v>407</v>
      </c>
      <c r="J122" s="548"/>
      <c r="K122" s="646"/>
      <c r="L122" s="575"/>
      <c r="M122" s="548"/>
      <c r="N122" s="548" t="s">
        <v>600</v>
      </c>
      <c r="O122" s="548" t="s">
        <v>600</v>
      </c>
      <c r="P122" s="548" t="s">
        <v>600</v>
      </c>
      <c r="Q122" s="547" t="s">
        <v>407</v>
      </c>
      <c r="R122" s="548"/>
      <c r="S122" s="548"/>
      <c r="T122" s="549"/>
    </row>
    <row r="123" spans="2:21" x14ac:dyDescent="0.2">
      <c r="B123" s="598">
        <v>44716</v>
      </c>
      <c r="C123" s="524">
        <f>IF(COUNTIF(D123:T123,$B$4)&gt;0,COUNTIF(D123:T123,$B$4),"")</f>
        <v>2</v>
      </c>
      <c r="D123" s="547" t="s">
        <v>407</v>
      </c>
      <c r="E123" s="547" t="s">
        <v>407</v>
      </c>
      <c r="F123" s="547"/>
      <c r="G123" s="547"/>
      <c r="H123" s="548" t="s">
        <v>600</v>
      </c>
      <c r="I123" s="548" t="s">
        <v>595</v>
      </c>
      <c r="J123" s="548"/>
      <c r="K123" s="646"/>
      <c r="L123" s="575"/>
      <c r="M123" s="548"/>
      <c r="N123" s="548" t="s">
        <v>600</v>
      </c>
      <c r="O123" s="548" t="s">
        <v>600</v>
      </c>
      <c r="P123" s="548" t="s">
        <v>600</v>
      </c>
      <c r="Q123" s="548" t="s">
        <v>595</v>
      </c>
      <c r="R123" s="548"/>
      <c r="S123" s="548"/>
      <c r="T123" s="549"/>
    </row>
    <row r="124" spans="2:21" x14ac:dyDescent="0.2">
      <c r="B124" s="599" t="s">
        <v>609</v>
      </c>
      <c r="C124" s="524"/>
      <c r="D124" s="550">
        <f>IF(COUNTIF(D120:D122,$B$4)+COUNTIF(D94:D101,$B$4)&gt;0,COUNTIF(D120:D122,$B$4)+COUNTIF(D94:D101,$B$4),"")</f>
        <v>7</v>
      </c>
      <c r="E124" s="550">
        <f t="shared" ref="E124:T124" si="54">IF(COUNTIF(E120:E122,$B$4)+COUNTIF(E94:E101,$B$4)&gt;0,COUNTIF(E120:E122,$B$4)+COUNTIF(E94:E101,$B$4),"")</f>
        <v>5</v>
      </c>
      <c r="F124" s="550" t="str">
        <f t="shared" ref="F124" si="55">IF(COUNTIF(F120:F122,$B$4)+COUNTIF(F94:F101,$B$4)&gt;0,COUNTIF(F120:F122,$B$4)+COUNTIF(F94:F101,$B$4),"")</f>
        <v/>
      </c>
      <c r="G124" s="550" t="str">
        <f t="shared" ref="G124" si="56">IF(COUNTIF(G120:G122,$B$4)+COUNTIF(G94:G101,$B$4)&gt;0,COUNTIF(G120:G122,$B$4)+COUNTIF(G94:G101,$B$4),"")</f>
        <v/>
      </c>
      <c r="H124" s="550">
        <f>IF(COUNTIF(H120:H122,$B$4)+COUNTIF(H94:H101,$B$4)&gt;0,COUNTIF(H120:H122,$B$4)+COUNTIF(H94:H101,$B$4),"")</f>
        <v>2</v>
      </c>
      <c r="I124" s="550">
        <f t="shared" si="54"/>
        <v>4</v>
      </c>
      <c r="J124" s="550" t="str">
        <f t="shared" si="54"/>
        <v/>
      </c>
      <c r="K124" s="647" t="str">
        <f t="shared" si="54"/>
        <v/>
      </c>
      <c r="L124" s="643" t="str">
        <f t="shared" si="54"/>
        <v/>
      </c>
      <c r="M124" s="550" t="str">
        <f t="shared" si="54"/>
        <v/>
      </c>
      <c r="N124" s="550">
        <f t="shared" si="54"/>
        <v>2</v>
      </c>
      <c r="O124" s="550">
        <f t="shared" si="54"/>
        <v>2</v>
      </c>
      <c r="P124" s="550">
        <f t="shared" si="54"/>
        <v>2</v>
      </c>
      <c r="Q124" s="550">
        <f t="shared" si="54"/>
        <v>5</v>
      </c>
      <c r="R124" s="550" t="str">
        <f t="shared" si="54"/>
        <v/>
      </c>
      <c r="S124" s="550" t="str">
        <f t="shared" si="54"/>
        <v/>
      </c>
      <c r="T124" s="551" t="str">
        <f t="shared" si="54"/>
        <v/>
      </c>
    </row>
    <row r="125" spans="2:21" x14ac:dyDescent="0.2">
      <c r="B125" s="586" t="s">
        <v>610</v>
      </c>
      <c r="C125" s="552">
        <f ca="1">IF(B123&lt;=TODAY(),SUM(D125:T125),"")</f>
        <v>3750</v>
      </c>
      <c r="D125" s="553">
        <f>IF(COUNTIF(D120:D122,$B$4)+COUNTIF(D94:D101,$B$4)&gt;0,(COUNTIF(D120:D122,$B$4)+COUNTIF(D94:D101,$B$4))*D$5,"")</f>
        <v>945</v>
      </c>
      <c r="E125" s="553">
        <f t="shared" ref="E125:T125" si="57">IF(COUNTIF(E120:E122,$B$4)+COUNTIF(E94:E101,$B$4)&gt;0,(COUNTIF(E120:E122,$B$4)+COUNTIF(E94:E101,$B$4))*E$5,"")</f>
        <v>825</v>
      </c>
      <c r="F125" s="553" t="str">
        <f t="shared" ref="F125" si="58">IF(COUNTIF(F120:F122,$B$4)+COUNTIF(F94:F101,$B$4)&gt;0,(COUNTIF(F120:F122,$B$4)+COUNTIF(F94:F101,$B$4))*F$5,"")</f>
        <v/>
      </c>
      <c r="G125" s="553" t="str">
        <f t="shared" ref="G125" si="59">IF(COUNTIF(G120:G122,$B$4)+COUNTIF(G94:G101,$B$4)&gt;0,(COUNTIF(G120:G122,$B$4)+COUNTIF(G94:G101,$B$4))*G$5,"")</f>
        <v/>
      </c>
      <c r="H125" s="553">
        <f t="shared" si="57"/>
        <v>330</v>
      </c>
      <c r="I125" s="553">
        <f t="shared" si="57"/>
        <v>660</v>
      </c>
      <c r="J125" s="553" t="str">
        <f t="shared" si="57"/>
        <v/>
      </c>
      <c r="K125" s="648" t="str">
        <f t="shared" si="57"/>
        <v/>
      </c>
      <c r="L125" s="644" t="str">
        <f t="shared" si="57"/>
        <v/>
      </c>
      <c r="M125" s="553" t="str">
        <f t="shared" si="57"/>
        <v/>
      </c>
      <c r="N125" s="553">
        <f t="shared" si="57"/>
        <v>180</v>
      </c>
      <c r="O125" s="553">
        <f t="shared" si="57"/>
        <v>180</v>
      </c>
      <c r="P125" s="553">
        <f t="shared" si="57"/>
        <v>180</v>
      </c>
      <c r="Q125" s="553">
        <f t="shared" si="57"/>
        <v>450</v>
      </c>
      <c r="R125" s="553" t="str">
        <f t="shared" si="57"/>
        <v/>
      </c>
      <c r="S125" s="553" t="str">
        <f t="shared" si="57"/>
        <v/>
      </c>
      <c r="T125" s="554" t="str">
        <f t="shared" si="57"/>
        <v/>
      </c>
    </row>
    <row r="126" spans="2:21" x14ac:dyDescent="0.2">
      <c r="B126" s="555"/>
      <c r="C126" s="556">
        <f ca="1">IF(C125&lt;&gt;"",SUM(D126:T126)-C125,"")</f>
        <v>0</v>
      </c>
      <c r="D126" s="556">
        <v>945</v>
      </c>
      <c r="E126" s="556">
        <v>825</v>
      </c>
      <c r="F126" s="556"/>
      <c r="G126" s="556"/>
      <c r="H126" s="556">
        <v>330</v>
      </c>
      <c r="I126" s="556">
        <v>660</v>
      </c>
      <c r="J126" s="556"/>
      <c r="K126" s="556"/>
      <c r="L126" s="556"/>
      <c r="M126" s="556"/>
      <c r="N126" s="556">
        <v>180</v>
      </c>
      <c r="O126" s="556">
        <v>180</v>
      </c>
      <c r="P126" s="556">
        <v>180</v>
      </c>
      <c r="Q126" s="556">
        <v>450</v>
      </c>
      <c r="R126" s="556"/>
      <c r="S126" s="556"/>
      <c r="T126" s="556"/>
    </row>
    <row r="127" spans="2:21" x14ac:dyDescent="0.2">
      <c r="B127" s="555"/>
      <c r="C127" s="916"/>
      <c r="D127" s="668"/>
      <c r="E127" s="668"/>
      <c r="F127" s="668"/>
      <c r="G127" s="668"/>
      <c r="H127" s="668"/>
      <c r="I127" s="668"/>
      <c r="J127" s="668"/>
      <c r="K127" s="668"/>
      <c r="L127" s="668"/>
      <c r="M127" s="668"/>
      <c r="N127" s="668"/>
      <c r="O127" s="668"/>
      <c r="P127" s="668"/>
      <c r="Q127" s="668"/>
      <c r="R127" s="668"/>
      <c r="S127" s="668"/>
      <c r="T127" s="668"/>
    </row>
    <row r="128" spans="2:21" x14ac:dyDescent="0.2">
      <c r="B128" s="600">
        <v>44717</v>
      </c>
      <c r="C128" s="601" t="str">
        <f t="shared" ref="C128:C134" si="60">IF(COUNTIF(D128:T128,$B$4)&gt;0,COUNTIF(D128:T128,$B$4),"")</f>
        <v/>
      </c>
      <c r="D128" s="602"/>
      <c r="E128" s="602"/>
      <c r="F128" s="602"/>
      <c r="G128" s="602"/>
      <c r="H128" s="602"/>
      <c r="I128" s="602"/>
      <c r="J128" s="602"/>
      <c r="K128" s="659"/>
      <c r="L128" s="655"/>
      <c r="M128" s="602"/>
      <c r="N128" s="602"/>
      <c r="O128" s="602"/>
      <c r="P128" s="602"/>
      <c r="Q128" s="602"/>
      <c r="R128" s="602"/>
      <c r="S128" s="602"/>
      <c r="T128" s="603"/>
    </row>
    <row r="129" spans="2:21" x14ac:dyDescent="0.2">
      <c r="B129" s="604">
        <v>44718</v>
      </c>
      <c r="C129" s="601">
        <f t="shared" si="60"/>
        <v>3</v>
      </c>
      <c r="D129" s="605" t="s">
        <v>407</v>
      </c>
      <c r="E129" s="605" t="s">
        <v>407</v>
      </c>
      <c r="F129" s="605"/>
      <c r="G129" s="605"/>
      <c r="H129" s="605" t="s">
        <v>600</v>
      </c>
      <c r="I129" s="605" t="s">
        <v>407</v>
      </c>
      <c r="J129" s="606"/>
      <c r="K129" s="660"/>
      <c r="L129" s="656"/>
      <c r="M129" s="606"/>
      <c r="N129" s="605" t="s">
        <v>600</v>
      </c>
      <c r="O129" s="605" t="s">
        <v>600</v>
      </c>
      <c r="P129" s="605" t="s">
        <v>600</v>
      </c>
      <c r="Q129" s="605" t="s">
        <v>595</v>
      </c>
      <c r="R129" s="605"/>
      <c r="S129" s="607"/>
      <c r="T129" s="608"/>
    </row>
    <row r="130" spans="2:21" x14ac:dyDescent="0.2">
      <c r="B130" s="546">
        <v>44719</v>
      </c>
      <c r="C130" s="524">
        <f t="shared" si="60"/>
        <v>5</v>
      </c>
      <c r="D130" s="547" t="s">
        <v>407</v>
      </c>
      <c r="E130" s="548" t="s">
        <v>407</v>
      </c>
      <c r="F130" s="548"/>
      <c r="G130" s="548"/>
      <c r="H130" s="547"/>
      <c r="I130" s="548" t="s">
        <v>407</v>
      </c>
      <c r="J130" s="548"/>
      <c r="K130" s="646"/>
      <c r="L130" s="575"/>
      <c r="M130" s="548"/>
      <c r="N130" s="547" t="s">
        <v>407</v>
      </c>
      <c r="O130" s="547" t="s">
        <v>407</v>
      </c>
      <c r="P130" s="547"/>
      <c r="Q130" s="547"/>
      <c r="R130" s="547"/>
      <c r="S130" s="527"/>
      <c r="T130" s="609"/>
    </row>
    <row r="131" spans="2:21" x14ac:dyDescent="0.2">
      <c r="B131" s="546">
        <v>44720</v>
      </c>
      <c r="C131" s="524">
        <f t="shared" si="60"/>
        <v>5</v>
      </c>
      <c r="D131" s="610" t="s">
        <v>407</v>
      </c>
      <c r="E131" s="610" t="s">
        <v>407</v>
      </c>
      <c r="F131" s="610"/>
      <c r="G131" s="610"/>
      <c r="H131" s="610"/>
      <c r="I131" s="610" t="s">
        <v>407</v>
      </c>
      <c r="J131" s="610"/>
      <c r="K131" s="661"/>
      <c r="L131" s="657"/>
      <c r="M131" s="610"/>
      <c r="N131" s="610" t="s">
        <v>407</v>
      </c>
      <c r="O131" s="610" t="s">
        <v>407</v>
      </c>
      <c r="P131" s="610"/>
      <c r="Q131" s="610"/>
      <c r="R131" s="610"/>
      <c r="S131" s="611"/>
      <c r="T131" s="612"/>
      <c r="U131" s="341"/>
    </row>
    <row r="132" spans="2:21" x14ac:dyDescent="0.2">
      <c r="B132" s="546">
        <v>44721</v>
      </c>
      <c r="C132" s="524">
        <f t="shared" si="60"/>
        <v>4</v>
      </c>
      <c r="D132" s="547" t="s">
        <v>407</v>
      </c>
      <c r="E132" s="548" t="s">
        <v>407</v>
      </c>
      <c r="F132" s="548"/>
      <c r="G132" s="548"/>
      <c r="H132" s="548"/>
      <c r="I132" s="548" t="s">
        <v>407</v>
      </c>
      <c r="J132" s="548"/>
      <c r="K132" s="646"/>
      <c r="L132" s="575"/>
      <c r="M132" s="548"/>
      <c r="N132" s="548" t="s">
        <v>407</v>
      </c>
      <c r="O132" s="548" t="s">
        <v>595</v>
      </c>
      <c r="P132" s="548"/>
      <c r="Q132" s="548"/>
      <c r="R132" s="548"/>
      <c r="S132" s="549"/>
      <c r="T132" s="613"/>
    </row>
    <row r="133" spans="2:21" x14ac:dyDescent="0.2">
      <c r="B133" s="546">
        <v>44722</v>
      </c>
      <c r="C133" s="524">
        <f t="shared" si="60"/>
        <v>5</v>
      </c>
      <c r="D133" s="548" t="s">
        <v>407</v>
      </c>
      <c r="E133" s="548" t="s">
        <v>407</v>
      </c>
      <c r="F133" s="548"/>
      <c r="G133" s="548"/>
      <c r="H133" s="548"/>
      <c r="I133" s="548" t="s">
        <v>407</v>
      </c>
      <c r="J133" s="548"/>
      <c r="K133" s="646"/>
      <c r="L133" s="575"/>
      <c r="M133" s="548"/>
      <c r="N133" s="548" t="s">
        <v>407</v>
      </c>
      <c r="O133" s="548" t="s">
        <v>407</v>
      </c>
      <c r="P133" s="548"/>
      <c r="Q133" s="548"/>
      <c r="R133" s="548"/>
      <c r="S133" s="549"/>
      <c r="T133" s="614"/>
    </row>
    <row r="134" spans="2:21" x14ac:dyDescent="0.2">
      <c r="B134" s="546">
        <v>44723</v>
      </c>
      <c r="C134" s="524">
        <f t="shared" si="60"/>
        <v>2</v>
      </c>
      <c r="D134" s="548" t="s">
        <v>625</v>
      </c>
      <c r="E134" s="548" t="s">
        <v>407</v>
      </c>
      <c r="F134" s="548"/>
      <c r="G134" s="548"/>
      <c r="H134" s="548"/>
      <c r="I134" s="548" t="s">
        <v>595</v>
      </c>
      <c r="J134" s="548"/>
      <c r="K134" s="646"/>
      <c r="L134" s="575"/>
      <c r="M134" s="548"/>
      <c r="N134" s="548" t="s">
        <v>600</v>
      </c>
      <c r="O134" s="548" t="s">
        <v>624</v>
      </c>
      <c r="P134" s="548"/>
      <c r="Q134" s="548"/>
      <c r="R134" s="548"/>
      <c r="S134" s="549" t="s">
        <v>407</v>
      </c>
      <c r="T134" s="614"/>
    </row>
    <row r="135" spans="2:21" x14ac:dyDescent="0.2">
      <c r="B135" s="528" t="s">
        <v>609</v>
      </c>
      <c r="C135" s="524"/>
      <c r="D135" s="550">
        <f>IF(COUNTIF(D129:D133,$B$4)+COUNTIF(D123:D128,$B$4)&gt;0,COUNTIF(D129:D133,$B$4)+COUNTIF(D123:D128,$B$4),"")</f>
        <v>6</v>
      </c>
      <c r="E135" s="550">
        <f t="shared" ref="E135:T135" si="61">IF(COUNTIF(E129:E133,$B$4)+COUNTIF(E123:E128,$B$4)&gt;0,COUNTIF(E129:E133,$B$4)+COUNTIF(E123:E128,$B$4),"")</f>
        <v>6</v>
      </c>
      <c r="F135" s="550" t="str">
        <f t="shared" ref="F135" si="62">IF(COUNTIF(F129:F133,$B$4)+COUNTIF(F123:F128,$B$4)&gt;0,COUNTIF(F129:F133,$B$4)+COUNTIF(F123:F128,$B$4),"")</f>
        <v/>
      </c>
      <c r="G135" s="550" t="str">
        <f t="shared" ref="G135" si="63">IF(COUNTIF(G129:G133,$B$4)+COUNTIF(G123:G128,$B$4)&gt;0,COUNTIF(G129:G133,$B$4)+COUNTIF(G123:G128,$B$4),"")</f>
        <v/>
      </c>
      <c r="H135" s="550" t="str">
        <f t="shared" si="61"/>
        <v/>
      </c>
      <c r="I135" s="550">
        <f t="shared" si="61"/>
        <v>5</v>
      </c>
      <c r="J135" s="550" t="str">
        <f t="shared" si="61"/>
        <v/>
      </c>
      <c r="K135" s="647" t="str">
        <f t="shared" si="61"/>
        <v/>
      </c>
      <c r="L135" s="643" t="str">
        <f t="shared" si="61"/>
        <v/>
      </c>
      <c r="M135" s="550" t="str">
        <f t="shared" si="61"/>
        <v/>
      </c>
      <c r="N135" s="550">
        <f t="shared" si="61"/>
        <v>4</v>
      </c>
      <c r="O135" s="550">
        <f t="shared" si="61"/>
        <v>3</v>
      </c>
      <c r="P135" s="550" t="str">
        <f t="shared" si="61"/>
        <v/>
      </c>
      <c r="Q135" s="550" t="str">
        <f t="shared" si="61"/>
        <v/>
      </c>
      <c r="R135" s="550" t="str">
        <f t="shared" si="61"/>
        <v/>
      </c>
      <c r="S135" s="550" t="str">
        <f t="shared" si="61"/>
        <v/>
      </c>
      <c r="T135" s="551" t="str">
        <f t="shared" si="61"/>
        <v/>
      </c>
    </row>
    <row r="136" spans="2:21" x14ac:dyDescent="0.2">
      <c r="B136" s="586" t="s">
        <v>610</v>
      </c>
      <c r="C136" s="552">
        <f ca="1">IF(B134&lt;=TODAY(),SUM(D136:T136),"")</f>
        <v>3255</v>
      </c>
      <c r="D136" s="591">
        <f>IF(COUNTIF(D129:D133,$B$4)+COUNTIF(D123:D128,$B$4)&gt;0,(COUNTIF(D129:D133,$B$4)+COUNTIF(D123:D128,$B$4))*D$5,"")</f>
        <v>810</v>
      </c>
      <c r="E136" s="591">
        <f t="shared" ref="E136:T136" si="64">IF(COUNTIF(E129:E133,$B$4)+COUNTIF(E123:E128,$B$4)&gt;0,(COUNTIF(E129:E133,$B$4)+COUNTIF(E123:E128,$B$4))*E$5,"")</f>
        <v>990</v>
      </c>
      <c r="F136" s="591" t="str">
        <f t="shared" ref="F136" si="65">IF(COUNTIF(F129:F133,$B$4)+COUNTIF(F123:F128,$B$4)&gt;0,(COUNTIF(F129:F133,$B$4)+COUNTIF(F123:F128,$B$4))*F$5,"")</f>
        <v/>
      </c>
      <c r="G136" s="591" t="str">
        <f t="shared" ref="G136" si="66">IF(COUNTIF(G129:G133,$B$4)+COUNTIF(G123:G128,$B$4)&gt;0,(COUNTIF(G129:G133,$B$4)+COUNTIF(G123:G128,$B$4))*G$5,"")</f>
        <v/>
      </c>
      <c r="H136" s="553" t="str">
        <f t="shared" si="64"/>
        <v/>
      </c>
      <c r="I136" s="553">
        <f t="shared" si="64"/>
        <v>825</v>
      </c>
      <c r="J136" s="553" t="str">
        <f t="shared" si="64"/>
        <v/>
      </c>
      <c r="K136" s="648" t="str">
        <f t="shared" si="64"/>
        <v/>
      </c>
      <c r="L136" s="644" t="str">
        <f t="shared" si="64"/>
        <v/>
      </c>
      <c r="M136" s="553" t="str">
        <f t="shared" si="64"/>
        <v/>
      </c>
      <c r="N136" s="553">
        <f t="shared" si="64"/>
        <v>360</v>
      </c>
      <c r="O136" s="553">
        <f t="shared" si="64"/>
        <v>270</v>
      </c>
      <c r="P136" s="553" t="str">
        <f t="shared" si="64"/>
        <v/>
      </c>
      <c r="Q136" s="553" t="str">
        <f t="shared" si="64"/>
        <v/>
      </c>
      <c r="R136" s="553" t="str">
        <f t="shared" si="64"/>
        <v/>
      </c>
      <c r="S136" s="553" t="str">
        <f t="shared" si="64"/>
        <v/>
      </c>
      <c r="T136" s="554" t="str">
        <f t="shared" si="64"/>
        <v/>
      </c>
    </row>
    <row r="137" spans="2:21" x14ac:dyDescent="0.2">
      <c r="B137" s="555"/>
      <c r="C137" s="556">
        <f ca="1">IF(C136&lt;&gt;"",SUM(D137:T137)-C136,"")</f>
        <v>0</v>
      </c>
      <c r="D137" s="556">
        <v>810</v>
      </c>
      <c r="E137" s="556">
        <v>990</v>
      </c>
      <c r="F137" s="556"/>
      <c r="G137" s="556"/>
      <c r="H137" s="556"/>
      <c r="I137" s="556">
        <v>825</v>
      </c>
      <c r="J137" s="556"/>
      <c r="K137" s="556"/>
      <c r="L137" s="556"/>
      <c r="M137" s="556"/>
      <c r="N137" s="556">
        <v>360</v>
      </c>
      <c r="O137" s="556">
        <v>270</v>
      </c>
      <c r="P137" s="556"/>
      <c r="Q137" s="556"/>
      <c r="R137" s="556"/>
      <c r="S137" s="556"/>
      <c r="T137" s="556"/>
    </row>
    <row r="138" spans="2:21" x14ac:dyDescent="0.2">
      <c r="B138" s="555"/>
      <c r="C138" s="668"/>
      <c r="D138" s="668"/>
      <c r="E138" s="668"/>
      <c r="F138" s="668"/>
      <c r="G138" s="668"/>
      <c r="H138" s="668"/>
      <c r="I138" s="668"/>
      <c r="J138" s="668"/>
      <c r="K138" s="668"/>
      <c r="L138" s="668"/>
      <c r="M138" s="668"/>
      <c r="N138" s="668"/>
      <c r="O138" s="668"/>
      <c r="P138" s="668"/>
      <c r="Q138" s="668"/>
      <c r="R138" s="668"/>
      <c r="S138" s="668"/>
      <c r="T138" s="668"/>
    </row>
    <row r="139" spans="2:21" x14ac:dyDescent="0.2">
      <c r="B139" s="615">
        <v>44724</v>
      </c>
      <c r="C139" s="616" t="str">
        <f t="shared" ref="C139:C145" si="67">IF(COUNTIF(D139:T139,$B$4)&gt;0,COUNTIF(D139:T139,$B$4),"")</f>
        <v/>
      </c>
      <c r="D139" s="593"/>
      <c r="E139" s="593"/>
      <c r="F139" s="593"/>
      <c r="G139" s="593"/>
      <c r="H139" s="593"/>
      <c r="I139" s="593"/>
      <c r="J139" s="593"/>
      <c r="K139" s="654"/>
      <c r="L139" s="652"/>
      <c r="M139" s="593"/>
      <c r="N139" s="593"/>
      <c r="O139" s="593"/>
      <c r="P139" s="593"/>
      <c r="Q139" s="593"/>
      <c r="R139" s="593"/>
      <c r="S139" s="593"/>
      <c r="T139" s="594"/>
    </row>
    <row r="140" spans="2:21" x14ac:dyDescent="0.2">
      <c r="B140" s="617">
        <v>44725</v>
      </c>
      <c r="C140" s="187">
        <f t="shared" si="67"/>
        <v>5</v>
      </c>
      <c r="D140" s="618" t="s">
        <v>407</v>
      </c>
      <c r="E140" s="618" t="s">
        <v>407</v>
      </c>
      <c r="F140" s="618"/>
      <c r="G140" s="618"/>
      <c r="H140" s="618"/>
      <c r="I140" s="618" t="s">
        <v>407</v>
      </c>
      <c r="J140" s="618"/>
      <c r="K140" s="662"/>
      <c r="L140" s="620"/>
      <c r="M140" s="620"/>
      <c r="N140" s="621"/>
      <c r="O140" s="621" t="s">
        <v>407</v>
      </c>
      <c r="P140" s="621"/>
      <c r="Q140" s="522"/>
      <c r="R140" s="622"/>
      <c r="S140" s="622" t="s">
        <v>407</v>
      </c>
      <c r="T140" s="619"/>
    </row>
    <row r="141" spans="2:21" x14ac:dyDescent="0.2">
      <c r="B141" s="546">
        <v>44726</v>
      </c>
      <c r="C141" s="524">
        <f t="shared" si="67"/>
        <v>5</v>
      </c>
      <c r="D141" s="547" t="s">
        <v>407</v>
      </c>
      <c r="E141" s="548" t="s">
        <v>407</v>
      </c>
      <c r="F141" s="548"/>
      <c r="G141" s="548"/>
      <c r="H141" s="547"/>
      <c r="I141" s="547" t="s">
        <v>407</v>
      </c>
      <c r="J141" s="548"/>
      <c r="K141" s="646"/>
      <c r="L141" s="575"/>
      <c r="M141" s="548"/>
      <c r="N141" s="547"/>
      <c r="O141" s="547" t="s">
        <v>407</v>
      </c>
      <c r="P141" s="548"/>
      <c r="Q141" s="547"/>
      <c r="R141" s="548"/>
      <c r="S141" s="548" t="s">
        <v>407</v>
      </c>
      <c r="T141" s="549"/>
    </row>
    <row r="142" spans="2:21" x14ac:dyDescent="0.2">
      <c r="B142" s="546">
        <v>44727</v>
      </c>
      <c r="C142" s="524">
        <f t="shared" si="67"/>
        <v>5</v>
      </c>
      <c r="D142" s="547" t="s">
        <v>407</v>
      </c>
      <c r="E142" s="547" t="s">
        <v>407</v>
      </c>
      <c r="F142" s="547"/>
      <c r="G142" s="547"/>
      <c r="H142" s="547"/>
      <c r="I142" s="547" t="s">
        <v>407</v>
      </c>
      <c r="J142" s="547"/>
      <c r="K142" s="663"/>
      <c r="L142" s="642"/>
      <c r="M142" s="547"/>
      <c r="N142" s="547"/>
      <c r="O142" s="547" t="s">
        <v>407</v>
      </c>
      <c r="P142" s="547"/>
      <c r="Q142" s="547"/>
      <c r="R142" s="547"/>
      <c r="S142" s="547" t="s">
        <v>407</v>
      </c>
      <c r="T142" s="527"/>
    </row>
    <row r="143" spans="2:21" x14ac:dyDescent="0.2">
      <c r="B143" s="546">
        <v>44728</v>
      </c>
      <c r="C143" s="524">
        <f t="shared" si="67"/>
        <v>5</v>
      </c>
      <c r="D143" s="547" t="s">
        <v>407</v>
      </c>
      <c r="E143" s="547" t="s">
        <v>407</v>
      </c>
      <c r="F143" s="547"/>
      <c r="G143" s="547"/>
      <c r="H143" s="547"/>
      <c r="I143" s="547" t="s">
        <v>407</v>
      </c>
      <c r="J143" s="547"/>
      <c r="K143" s="663"/>
      <c r="L143" s="642"/>
      <c r="M143" s="547"/>
      <c r="N143" s="547"/>
      <c r="O143" s="547" t="s">
        <v>407</v>
      </c>
      <c r="P143" s="547"/>
      <c r="Q143" s="547"/>
      <c r="R143" s="547"/>
      <c r="S143" s="547" t="s">
        <v>407</v>
      </c>
      <c r="T143" s="527"/>
    </row>
    <row r="144" spans="2:21" x14ac:dyDescent="0.2">
      <c r="B144" s="546">
        <v>44729</v>
      </c>
      <c r="C144" s="524">
        <f t="shared" si="67"/>
        <v>5</v>
      </c>
      <c r="D144" s="547" t="s">
        <v>407</v>
      </c>
      <c r="E144" s="547" t="s">
        <v>407</v>
      </c>
      <c r="F144" s="547"/>
      <c r="G144" s="547"/>
      <c r="H144" s="547"/>
      <c r="I144" s="547" t="s">
        <v>407</v>
      </c>
      <c r="J144" s="547"/>
      <c r="K144" s="663"/>
      <c r="L144" s="642"/>
      <c r="M144" s="547"/>
      <c r="N144" s="547"/>
      <c r="O144" s="547" t="s">
        <v>407</v>
      </c>
      <c r="P144" s="547"/>
      <c r="Q144" s="547"/>
      <c r="R144" s="547"/>
      <c r="S144" s="547" t="s">
        <v>407</v>
      </c>
      <c r="T144" s="527"/>
      <c r="U144" s="341"/>
    </row>
    <row r="145" spans="2:21" x14ac:dyDescent="0.2">
      <c r="B145" s="546">
        <v>44730</v>
      </c>
      <c r="C145" s="524">
        <f t="shared" si="67"/>
        <v>3</v>
      </c>
      <c r="D145" s="547" t="s">
        <v>407</v>
      </c>
      <c r="E145" s="547" t="s">
        <v>407</v>
      </c>
      <c r="F145" s="547"/>
      <c r="G145" s="547"/>
      <c r="H145" s="547"/>
      <c r="I145" s="547" t="s">
        <v>595</v>
      </c>
      <c r="J145" s="547"/>
      <c r="K145" s="663"/>
      <c r="L145" s="642"/>
      <c r="M145" s="547"/>
      <c r="N145" s="547"/>
      <c r="O145" s="547" t="s">
        <v>595</v>
      </c>
      <c r="P145" s="547"/>
      <c r="Q145" s="547"/>
      <c r="R145" s="547"/>
      <c r="S145" s="547" t="s">
        <v>407</v>
      </c>
      <c r="T145" s="527"/>
    </row>
    <row r="146" spans="2:21" x14ac:dyDescent="0.2">
      <c r="B146" s="528" t="s">
        <v>609</v>
      </c>
      <c r="C146" s="524"/>
      <c r="D146" s="550">
        <f>IF(COUNTIF(D140:D144,$B$4)+COUNTIF(D134:D139,$B$4)&gt;0,COUNTIF(D140:D144,$B$4)+COUNTIF(D134:D139,$B$4),"")</f>
        <v>5</v>
      </c>
      <c r="E146" s="550">
        <f t="shared" ref="E146:T146" si="68">IF(COUNTIF(E140:E144,$B$4)+COUNTIF(E134:E139,$B$4)&gt;0,COUNTIF(E140:E144,$B$4)+COUNTIF(E134:E139,$B$4),"")</f>
        <v>6</v>
      </c>
      <c r="F146" s="550" t="str">
        <f t="shared" ref="F146" si="69">IF(COUNTIF(F140:F144,$B$4)+COUNTIF(F134:F139,$B$4)&gt;0,COUNTIF(F140:F144,$B$4)+COUNTIF(F134:F139,$B$4),"")</f>
        <v/>
      </c>
      <c r="G146" s="550" t="str">
        <f t="shared" ref="G146" si="70">IF(COUNTIF(G140:G144,$B$4)+COUNTIF(G134:G139,$B$4)&gt;0,COUNTIF(G140:G144,$B$4)+COUNTIF(G134:G139,$B$4),"")</f>
        <v/>
      </c>
      <c r="H146" s="550" t="str">
        <f t="shared" si="68"/>
        <v/>
      </c>
      <c r="I146" s="550">
        <f t="shared" si="68"/>
        <v>5</v>
      </c>
      <c r="J146" s="550" t="str">
        <f t="shared" si="68"/>
        <v/>
      </c>
      <c r="K146" s="647" t="str">
        <f t="shared" si="68"/>
        <v/>
      </c>
      <c r="L146" s="643" t="str">
        <f t="shared" si="68"/>
        <v/>
      </c>
      <c r="M146" s="550" t="str">
        <f t="shared" si="68"/>
        <v/>
      </c>
      <c r="N146" s="550" t="str">
        <f t="shared" si="68"/>
        <v/>
      </c>
      <c r="O146" s="550">
        <f t="shared" si="68"/>
        <v>5</v>
      </c>
      <c r="P146" s="550" t="str">
        <f t="shared" si="68"/>
        <v/>
      </c>
      <c r="Q146" s="550" t="str">
        <f t="shared" si="68"/>
        <v/>
      </c>
      <c r="R146" s="550" t="str">
        <f t="shared" si="68"/>
        <v/>
      </c>
      <c r="S146" s="550">
        <f t="shared" si="68"/>
        <v>6</v>
      </c>
      <c r="T146" s="551" t="str">
        <f t="shared" si="68"/>
        <v/>
      </c>
    </row>
    <row r="147" spans="2:21" x14ac:dyDescent="0.2">
      <c r="B147" s="586" t="s">
        <v>610</v>
      </c>
      <c r="C147" s="552">
        <f ca="1">IF(B144&lt;=TODAY(),SUM(D147:T147),"")</f>
        <v>3480</v>
      </c>
      <c r="D147" s="553">
        <f>IF(COUNTIF(D140:D144,$B$4)+COUNTIF(D134:D139,$B$4)&gt;0,(COUNTIF(D140:D144,$B$4)+COUNTIF(D134:D139,$B$4))*D$5,"")</f>
        <v>675</v>
      </c>
      <c r="E147" s="553">
        <f t="shared" ref="E147:T147" si="71">IF(COUNTIF(E140:E144,$B$4)+COUNTIF(E134:E139,$B$4)&gt;0,(COUNTIF(E140:E144,$B$4)+COUNTIF(E134:E139,$B$4))*E$5,"")</f>
        <v>990</v>
      </c>
      <c r="F147" s="553" t="str">
        <f t="shared" ref="F147" si="72">IF(COUNTIF(F140:F144,$B$4)+COUNTIF(F134:F139,$B$4)&gt;0,(COUNTIF(F140:F144,$B$4)+COUNTIF(F134:F139,$B$4))*F$5,"")</f>
        <v/>
      </c>
      <c r="G147" s="553" t="str">
        <f t="shared" ref="G147" si="73">IF(COUNTIF(G140:G144,$B$4)+COUNTIF(G134:G139,$B$4)&gt;0,(COUNTIF(G140:G144,$B$4)+COUNTIF(G134:G139,$B$4))*G$5,"")</f>
        <v/>
      </c>
      <c r="H147" s="553" t="str">
        <f t="shared" si="71"/>
        <v/>
      </c>
      <c r="I147" s="553">
        <f t="shared" si="71"/>
        <v>825</v>
      </c>
      <c r="J147" s="553" t="str">
        <f t="shared" si="71"/>
        <v/>
      </c>
      <c r="K147" s="648" t="str">
        <f t="shared" si="71"/>
        <v/>
      </c>
      <c r="L147" s="644" t="str">
        <f t="shared" si="71"/>
        <v/>
      </c>
      <c r="M147" s="553" t="str">
        <f t="shared" si="71"/>
        <v/>
      </c>
      <c r="N147" s="553" t="str">
        <f t="shared" si="71"/>
        <v/>
      </c>
      <c r="O147" s="553">
        <f t="shared" si="71"/>
        <v>450</v>
      </c>
      <c r="P147" s="553" t="str">
        <f t="shared" si="71"/>
        <v/>
      </c>
      <c r="Q147" s="553" t="str">
        <f t="shared" si="71"/>
        <v/>
      </c>
      <c r="R147" s="553" t="str">
        <f t="shared" si="71"/>
        <v/>
      </c>
      <c r="S147" s="553">
        <f t="shared" si="71"/>
        <v>540</v>
      </c>
      <c r="T147" s="554" t="str">
        <f t="shared" si="71"/>
        <v/>
      </c>
    </row>
    <row r="148" spans="2:21" x14ac:dyDescent="0.2">
      <c r="B148" s="555"/>
      <c r="C148" s="556">
        <f ca="1">IF(C147&lt;&gt;"",SUM(D148:T148)-C147,"")</f>
        <v>0</v>
      </c>
      <c r="D148" s="556">
        <v>675</v>
      </c>
      <c r="E148" s="556">
        <v>990</v>
      </c>
      <c r="F148" s="556"/>
      <c r="G148" s="556"/>
      <c r="H148" s="556"/>
      <c r="I148" s="556">
        <v>825</v>
      </c>
      <c r="J148" s="556"/>
      <c r="K148" s="556"/>
      <c r="L148" s="556"/>
      <c r="M148" s="556"/>
      <c r="N148" s="556"/>
      <c r="O148" s="556">
        <v>450</v>
      </c>
      <c r="P148" s="556"/>
      <c r="Q148" s="556"/>
      <c r="R148" s="556"/>
      <c r="S148" s="556">
        <v>540</v>
      </c>
      <c r="T148" s="556"/>
    </row>
    <row r="149" spans="2:21" x14ac:dyDescent="0.2">
      <c r="B149" s="555"/>
      <c r="C149" s="668"/>
      <c r="D149" s="668"/>
      <c r="E149" s="668"/>
      <c r="F149" s="668"/>
      <c r="G149" s="668"/>
      <c r="H149" s="668"/>
      <c r="I149" s="668"/>
      <c r="J149" s="668"/>
      <c r="K149" s="668"/>
      <c r="L149" s="668"/>
      <c r="M149" s="668"/>
      <c r="N149" s="668"/>
      <c r="O149" s="668"/>
      <c r="P149" s="668"/>
      <c r="Q149" s="668"/>
      <c r="R149" s="668"/>
      <c r="S149" s="668"/>
      <c r="T149" s="668"/>
    </row>
    <row r="150" spans="2:21" x14ac:dyDescent="0.2">
      <c r="B150" s="615">
        <v>44731</v>
      </c>
      <c r="C150" s="616" t="str">
        <f t="shared" ref="C150:C156" si="74">IF(COUNTIF(D150:T150,$B$4)&gt;0,COUNTIF(D150:T150,$B$4),"")</f>
        <v/>
      </c>
      <c r="D150" s="593"/>
      <c r="E150" s="593"/>
      <c r="F150" s="593"/>
      <c r="G150" s="593"/>
      <c r="H150" s="593"/>
      <c r="I150" s="593"/>
      <c r="J150" s="593"/>
      <c r="K150" s="654"/>
      <c r="L150" s="652"/>
      <c r="M150" s="593"/>
      <c r="N150" s="593"/>
      <c r="O150" s="593"/>
      <c r="P150" s="593"/>
      <c r="Q150" s="593"/>
      <c r="R150" s="593"/>
      <c r="S150" s="593"/>
      <c r="T150" s="594"/>
    </row>
    <row r="151" spans="2:21" x14ac:dyDescent="0.2">
      <c r="B151" s="561">
        <v>44732</v>
      </c>
      <c r="C151" s="187">
        <f t="shared" si="74"/>
        <v>4</v>
      </c>
      <c r="D151" s="618" t="s">
        <v>407</v>
      </c>
      <c r="E151" s="618" t="s">
        <v>407</v>
      </c>
      <c r="F151" s="618"/>
      <c r="G151" s="618"/>
      <c r="H151" s="618"/>
      <c r="I151" s="618" t="s">
        <v>595</v>
      </c>
      <c r="J151" s="618"/>
      <c r="K151" s="662"/>
      <c r="L151" s="620"/>
      <c r="M151" s="620"/>
      <c r="N151" s="618"/>
      <c r="O151" s="618" t="s">
        <v>407</v>
      </c>
      <c r="P151" s="618"/>
      <c r="Q151" s="622"/>
      <c r="R151" s="622"/>
      <c r="S151" s="622" t="s">
        <v>407</v>
      </c>
      <c r="T151" s="619"/>
    </row>
    <row r="152" spans="2:21" x14ac:dyDescent="0.2">
      <c r="B152" s="546">
        <v>44733</v>
      </c>
      <c r="C152" s="524">
        <f t="shared" si="74"/>
        <v>3</v>
      </c>
      <c r="D152" s="548" t="s">
        <v>407</v>
      </c>
      <c r="E152" s="548" t="s">
        <v>407</v>
      </c>
      <c r="F152" s="548"/>
      <c r="G152" s="548"/>
      <c r="H152" s="548"/>
      <c r="I152" s="548" t="s">
        <v>600</v>
      </c>
      <c r="J152" s="548"/>
      <c r="K152" s="646"/>
      <c r="L152" s="575"/>
      <c r="M152" s="548"/>
      <c r="N152" s="548"/>
      <c r="O152" s="548" t="s">
        <v>600</v>
      </c>
      <c r="P152" s="548"/>
      <c r="Q152" s="548"/>
      <c r="R152" s="548"/>
      <c r="S152" s="548" t="s">
        <v>407</v>
      </c>
      <c r="T152" s="549"/>
    </row>
    <row r="153" spans="2:21" x14ac:dyDescent="0.2">
      <c r="B153" s="546">
        <v>44734</v>
      </c>
      <c r="C153" s="524">
        <f t="shared" si="74"/>
        <v>2</v>
      </c>
      <c r="D153" s="547" t="s">
        <v>625</v>
      </c>
      <c r="E153" s="547" t="s">
        <v>407</v>
      </c>
      <c r="F153" s="547"/>
      <c r="G153" s="547"/>
      <c r="H153" s="547"/>
      <c r="I153" s="547"/>
      <c r="J153" s="548"/>
      <c r="K153" s="646"/>
      <c r="L153" s="575"/>
      <c r="M153" s="548"/>
      <c r="N153" s="547"/>
      <c r="O153" s="547"/>
      <c r="P153" s="547"/>
      <c r="Q153" s="548"/>
      <c r="R153" s="548"/>
      <c r="S153" s="548" t="s">
        <v>407</v>
      </c>
      <c r="T153" s="549"/>
    </row>
    <row r="154" spans="2:21" x14ac:dyDescent="0.2">
      <c r="B154" s="578">
        <v>44735</v>
      </c>
      <c r="C154" s="524">
        <f t="shared" si="74"/>
        <v>3</v>
      </c>
      <c r="D154" s="548" t="s">
        <v>407</v>
      </c>
      <c r="E154" s="548" t="s">
        <v>407</v>
      </c>
      <c r="F154" s="548"/>
      <c r="G154" s="548"/>
      <c r="H154" s="548"/>
      <c r="I154" s="548"/>
      <c r="J154" s="548"/>
      <c r="K154" s="646"/>
      <c r="L154" s="575"/>
      <c r="M154" s="548"/>
      <c r="N154" s="548"/>
      <c r="O154" s="548"/>
      <c r="P154" s="548"/>
      <c r="Q154" s="548"/>
      <c r="R154" s="548"/>
      <c r="S154" s="548" t="s">
        <v>407</v>
      </c>
      <c r="T154" s="549"/>
    </row>
    <row r="155" spans="2:21" x14ac:dyDescent="0.2">
      <c r="B155" s="546">
        <v>44736</v>
      </c>
      <c r="C155" s="524">
        <f t="shared" si="74"/>
        <v>3</v>
      </c>
      <c r="D155" s="548" t="s">
        <v>407</v>
      </c>
      <c r="E155" s="548" t="s">
        <v>407</v>
      </c>
      <c r="F155" s="548"/>
      <c r="G155" s="548"/>
      <c r="H155" s="548"/>
      <c r="I155" s="548"/>
      <c r="J155" s="548"/>
      <c r="K155" s="646"/>
      <c r="L155" s="575"/>
      <c r="M155" s="548"/>
      <c r="N155" s="548"/>
      <c r="O155" s="548"/>
      <c r="P155" s="548"/>
      <c r="Q155" s="548"/>
      <c r="R155" s="548"/>
      <c r="S155" s="548" t="s">
        <v>407</v>
      </c>
      <c r="T155" s="549"/>
      <c r="U155" s="341"/>
    </row>
    <row r="156" spans="2:21" x14ac:dyDescent="0.2">
      <c r="B156" s="561">
        <v>44737</v>
      </c>
      <c r="C156" s="187">
        <f t="shared" si="74"/>
        <v>3</v>
      </c>
      <c r="D156" s="548" t="s">
        <v>407</v>
      </c>
      <c r="E156" s="548" t="s">
        <v>407</v>
      </c>
      <c r="F156" s="548"/>
      <c r="G156" s="548"/>
      <c r="H156" s="548"/>
      <c r="I156" s="548"/>
      <c r="J156" s="548"/>
      <c r="K156" s="646"/>
      <c r="L156" s="575"/>
      <c r="M156" s="548"/>
      <c r="N156" s="548"/>
      <c r="O156" s="548"/>
      <c r="P156" s="548"/>
      <c r="Q156" s="548"/>
      <c r="R156" s="548"/>
      <c r="S156" s="548" t="s">
        <v>407</v>
      </c>
      <c r="T156" s="549"/>
    </row>
    <row r="157" spans="2:21" x14ac:dyDescent="0.2">
      <c r="B157" s="528" t="s">
        <v>609</v>
      </c>
      <c r="C157" s="524"/>
      <c r="D157" s="550">
        <f>IF(COUNTIF(D151:D155,$B$4)+COUNTIF(D145:D150,$B$4)&gt;0,COUNTIF(D151:D155,$B$4)+COUNTIF(D145:D150,$B$4),"")</f>
        <v>5</v>
      </c>
      <c r="E157" s="550">
        <f t="shared" ref="E157:T157" si="75">IF(COUNTIF(E151:E155,$B$4)+COUNTIF(E145:E150,$B$4)&gt;0,COUNTIF(E151:E155,$B$4)+COUNTIF(E145:E150,$B$4),"")</f>
        <v>6</v>
      </c>
      <c r="F157" s="550" t="str">
        <f t="shared" ref="F157" si="76">IF(COUNTIF(F151:F155,$B$4)+COUNTIF(F145:F150,$B$4)&gt;0,COUNTIF(F151:F155,$B$4)+COUNTIF(F145:F150,$B$4),"")</f>
        <v/>
      </c>
      <c r="G157" s="550" t="str">
        <f t="shared" ref="G157" si="77">IF(COUNTIF(G151:G155,$B$4)+COUNTIF(G145:G150,$B$4)&gt;0,COUNTIF(G151:G155,$B$4)+COUNTIF(G145:G150,$B$4),"")</f>
        <v/>
      </c>
      <c r="H157" s="550" t="str">
        <f t="shared" si="75"/>
        <v/>
      </c>
      <c r="I157" s="550" t="str">
        <f t="shared" si="75"/>
        <v/>
      </c>
      <c r="J157" s="550" t="str">
        <f t="shared" si="75"/>
        <v/>
      </c>
      <c r="K157" s="647" t="str">
        <f t="shared" si="75"/>
        <v/>
      </c>
      <c r="L157" s="643" t="str">
        <f t="shared" si="75"/>
        <v/>
      </c>
      <c r="M157" s="550" t="str">
        <f t="shared" si="75"/>
        <v/>
      </c>
      <c r="N157" s="550" t="str">
        <f t="shared" si="75"/>
        <v/>
      </c>
      <c r="O157" s="550">
        <f t="shared" si="75"/>
        <v>1</v>
      </c>
      <c r="P157" s="550" t="str">
        <f t="shared" si="75"/>
        <v/>
      </c>
      <c r="Q157" s="550" t="str">
        <f t="shared" si="75"/>
        <v/>
      </c>
      <c r="R157" s="550" t="str">
        <f t="shared" si="75"/>
        <v/>
      </c>
      <c r="S157" s="550">
        <f t="shared" si="75"/>
        <v>6</v>
      </c>
      <c r="T157" s="551" t="str">
        <f t="shared" si="75"/>
        <v/>
      </c>
    </row>
    <row r="158" spans="2:21" x14ac:dyDescent="0.2">
      <c r="B158" s="623" t="s">
        <v>610</v>
      </c>
      <c r="C158" s="552">
        <f ca="1">IF(B155&lt;=TODAY(),SUM(D158:T158),"")</f>
        <v>2295</v>
      </c>
      <c r="D158" s="553">
        <f>IF(COUNTIF(D151:D155,$B$4)+COUNTIF(D145:D150,$B$4)&gt;0,(COUNTIF(D151:D155,$B$4)+COUNTIF(D145:D150,$B$4))*D$5,"")</f>
        <v>675</v>
      </c>
      <c r="E158" s="553">
        <f t="shared" ref="E158:T158" si="78">IF(COUNTIF(E151:E155,$B$4)+COUNTIF(E145:E150,$B$4)&gt;0,(COUNTIF(E151:E155,$B$4)+COUNTIF(E145:E150,$B$4))*E$5,"")</f>
        <v>990</v>
      </c>
      <c r="F158" s="553" t="str">
        <f t="shared" ref="F158" si="79">IF(COUNTIF(F151:F155,$B$4)+COUNTIF(F145:F150,$B$4)&gt;0,(COUNTIF(F151:F155,$B$4)+COUNTIF(F145:F150,$B$4))*F$5,"")</f>
        <v/>
      </c>
      <c r="G158" s="553" t="str">
        <f t="shared" ref="G158" si="80">IF(COUNTIF(G151:G155,$B$4)+COUNTIF(G145:G150,$B$4)&gt;0,(COUNTIF(G151:G155,$B$4)+COUNTIF(G145:G150,$B$4))*G$5,"")</f>
        <v/>
      </c>
      <c r="H158" s="553" t="str">
        <f t="shared" si="78"/>
        <v/>
      </c>
      <c r="I158" s="553" t="str">
        <f t="shared" si="78"/>
        <v/>
      </c>
      <c r="J158" s="553" t="str">
        <f t="shared" si="78"/>
        <v/>
      </c>
      <c r="K158" s="648" t="str">
        <f t="shared" si="78"/>
        <v/>
      </c>
      <c r="L158" s="644" t="str">
        <f t="shared" si="78"/>
        <v/>
      </c>
      <c r="M158" s="553" t="str">
        <f t="shared" si="78"/>
        <v/>
      </c>
      <c r="N158" s="553" t="str">
        <f t="shared" si="78"/>
        <v/>
      </c>
      <c r="O158" s="553">
        <f t="shared" si="78"/>
        <v>90</v>
      </c>
      <c r="P158" s="553" t="str">
        <f t="shared" si="78"/>
        <v/>
      </c>
      <c r="Q158" s="553" t="str">
        <f t="shared" si="78"/>
        <v/>
      </c>
      <c r="R158" s="553" t="str">
        <f t="shared" si="78"/>
        <v/>
      </c>
      <c r="S158" s="553">
        <f t="shared" si="78"/>
        <v>540</v>
      </c>
      <c r="T158" s="554" t="str">
        <f t="shared" si="78"/>
        <v/>
      </c>
    </row>
    <row r="159" spans="2:21" x14ac:dyDescent="0.2">
      <c r="B159" s="624"/>
      <c r="C159" s="556">
        <f ca="1">IF(C158&lt;&gt;"",SUM(D159:T159)-C158,"")</f>
        <v>0</v>
      </c>
      <c r="D159" s="556">
        <v>675</v>
      </c>
      <c r="E159" s="556">
        <v>990</v>
      </c>
      <c r="F159" s="556"/>
      <c r="G159" s="556"/>
      <c r="H159" s="556"/>
      <c r="I159" s="556"/>
      <c r="J159" s="556"/>
      <c r="K159" s="556"/>
      <c r="L159" s="556"/>
      <c r="M159" s="556"/>
      <c r="N159" s="556"/>
      <c r="O159" s="556">
        <v>90</v>
      </c>
      <c r="P159" s="556"/>
      <c r="Q159" s="556"/>
      <c r="R159" s="556"/>
      <c r="S159" s="556">
        <v>540</v>
      </c>
      <c r="T159" s="556"/>
    </row>
    <row r="160" spans="2:21" x14ac:dyDescent="0.2">
      <c r="B160" s="624"/>
      <c r="C160" s="668"/>
      <c r="D160" s="668"/>
      <c r="E160" s="668"/>
      <c r="F160" s="668"/>
      <c r="G160" s="668"/>
      <c r="H160" s="668"/>
      <c r="I160" s="668"/>
      <c r="J160" s="668"/>
      <c r="K160" s="668"/>
      <c r="L160" s="668"/>
      <c r="M160" s="668"/>
      <c r="N160" s="668"/>
      <c r="O160" s="668"/>
      <c r="P160" s="668"/>
      <c r="Q160" s="668"/>
      <c r="R160" s="668"/>
      <c r="S160" s="668"/>
      <c r="T160" s="668"/>
    </row>
    <row r="161" spans="2:21" x14ac:dyDescent="0.2">
      <c r="B161" s="600">
        <v>44738</v>
      </c>
      <c r="C161" s="625" t="str">
        <f>IF(COUNTIF(D161:T161,$B$4)&gt;0,COUNTIF(D161:T161,$B$4),"")</f>
        <v/>
      </c>
      <c r="D161" s="626"/>
      <c r="E161" s="626"/>
      <c r="F161" s="626"/>
      <c r="G161" s="626"/>
      <c r="H161" s="626"/>
      <c r="I161" s="626"/>
      <c r="J161" s="626"/>
      <c r="K161" s="664"/>
      <c r="L161" s="658"/>
      <c r="M161" s="626"/>
      <c r="N161" s="626"/>
      <c r="O161" s="626"/>
      <c r="P161" s="626"/>
      <c r="Q161" s="626"/>
      <c r="R161" s="626"/>
      <c r="S161" s="626"/>
      <c r="T161" s="627"/>
    </row>
    <row r="162" spans="2:21" x14ac:dyDescent="0.2">
      <c r="B162" s="561">
        <v>44739</v>
      </c>
      <c r="C162" s="187">
        <f>IF(COUNTIF(D162:T162,$B$4)&gt;0,COUNTIF(D162:T162,$B$4),"")</f>
        <v>4</v>
      </c>
      <c r="D162" s="618" t="s">
        <v>407</v>
      </c>
      <c r="E162" s="618" t="s">
        <v>407</v>
      </c>
      <c r="F162" s="618"/>
      <c r="G162" s="618"/>
      <c r="H162" s="618"/>
      <c r="I162" s="618"/>
      <c r="J162" s="618"/>
      <c r="K162" s="662"/>
      <c r="L162" s="620"/>
      <c r="M162" s="620"/>
      <c r="N162" s="618" t="s">
        <v>407</v>
      </c>
      <c r="O162" s="618"/>
      <c r="P162" s="618"/>
      <c r="Q162" s="622"/>
      <c r="R162" s="622"/>
      <c r="S162" s="622" t="s">
        <v>407</v>
      </c>
      <c r="T162" s="619"/>
    </row>
    <row r="163" spans="2:21" x14ac:dyDescent="0.2">
      <c r="B163" s="546">
        <v>44740</v>
      </c>
      <c r="C163" s="524">
        <f>IF(COUNTIF(D163:T163,$B$4)&gt;0,COUNTIF(D163:T163,$B$4),"")</f>
        <v>4</v>
      </c>
      <c r="D163" s="548" t="s">
        <v>407</v>
      </c>
      <c r="E163" s="548" t="s">
        <v>407</v>
      </c>
      <c r="F163" s="548"/>
      <c r="G163" s="548"/>
      <c r="H163" s="548"/>
      <c r="I163" s="548"/>
      <c r="J163" s="548"/>
      <c r="K163" s="646"/>
      <c r="L163" s="575"/>
      <c r="M163" s="548"/>
      <c r="N163" s="548" t="s">
        <v>407</v>
      </c>
      <c r="O163" s="548"/>
      <c r="P163" s="548"/>
      <c r="Q163" s="548"/>
      <c r="R163" s="548"/>
      <c r="S163" s="548" t="s">
        <v>407</v>
      </c>
      <c r="T163" s="549"/>
    </row>
    <row r="164" spans="2:21" x14ac:dyDescent="0.2">
      <c r="B164" s="546">
        <v>44741</v>
      </c>
      <c r="C164" s="524">
        <f>IF(COUNTIF(D164:T164,$B$4)&gt;0,COUNTIF(D164:T164,$B$4),"")</f>
        <v>4</v>
      </c>
      <c r="D164" s="548" t="s">
        <v>407</v>
      </c>
      <c r="E164" s="548" t="s">
        <v>407</v>
      </c>
      <c r="F164" s="548"/>
      <c r="G164" s="548"/>
      <c r="H164" s="548"/>
      <c r="I164" s="548"/>
      <c r="J164" s="548"/>
      <c r="K164" s="646"/>
      <c r="L164" s="575"/>
      <c r="M164" s="548"/>
      <c r="N164" s="548" t="s">
        <v>407</v>
      </c>
      <c r="O164" s="548"/>
      <c r="P164" s="548"/>
      <c r="Q164" s="548"/>
      <c r="R164" s="548"/>
      <c r="S164" s="548" t="s">
        <v>407</v>
      </c>
      <c r="T164" s="549"/>
    </row>
    <row r="165" spans="2:21" x14ac:dyDescent="0.2">
      <c r="B165" s="546">
        <v>44742</v>
      </c>
      <c r="C165" s="524">
        <f>IF(COUNTIF(D165:T165,$B$4)&gt;0,COUNTIF(D165:T165,$B$4),"")</f>
        <v>4</v>
      </c>
      <c r="D165" s="547" t="s">
        <v>407</v>
      </c>
      <c r="E165" s="548" t="s">
        <v>407</v>
      </c>
      <c r="F165" s="548"/>
      <c r="G165" s="548"/>
      <c r="H165" s="548"/>
      <c r="I165" s="548"/>
      <c r="J165" s="548"/>
      <c r="K165" s="646"/>
      <c r="L165" s="575"/>
      <c r="M165" s="548"/>
      <c r="N165" s="548" t="s">
        <v>407</v>
      </c>
      <c r="O165" s="548"/>
      <c r="P165" s="548"/>
      <c r="Q165" s="548"/>
      <c r="R165" s="548"/>
      <c r="S165" s="548" t="s">
        <v>407</v>
      </c>
      <c r="T165" s="549"/>
    </row>
    <row r="166" spans="2:21" x14ac:dyDescent="0.2">
      <c r="B166" s="598"/>
      <c r="C166" s="566"/>
      <c r="D166" s="550">
        <f>IF(COUNTIF(D162:D165,$B$4)+COUNTIF(D156:D161,$B$4)&gt;0,COUNTIF(D162:D165,$B$4)+COUNTIF(D156:D161,$B$4),"")</f>
        <v>5</v>
      </c>
      <c r="E166" s="550">
        <f t="shared" ref="E166:T166" si="81">IF(COUNTIF(E162:E165,$B$4)+COUNTIF(E156:E161,$B$4)&gt;0,COUNTIF(E162:E165,$B$4)+COUNTIF(E156:E161,$B$4),"")</f>
        <v>5</v>
      </c>
      <c r="F166" s="550" t="str">
        <f t="shared" ref="F166" si="82">IF(COUNTIF(F162:F165,$B$4)+COUNTIF(F156:F161,$B$4)&gt;0,COUNTIF(F162:F165,$B$4)+COUNTIF(F156:F161,$B$4),"")</f>
        <v/>
      </c>
      <c r="G166" s="550" t="str">
        <f t="shared" ref="G166" si="83">IF(COUNTIF(G162:G165,$B$4)+COUNTIF(G156:G161,$B$4)&gt;0,COUNTIF(G162:G165,$B$4)+COUNTIF(G156:G161,$B$4),"")</f>
        <v/>
      </c>
      <c r="H166" s="550" t="str">
        <f t="shared" si="81"/>
        <v/>
      </c>
      <c r="I166" s="550" t="str">
        <f t="shared" si="81"/>
        <v/>
      </c>
      <c r="J166" s="550" t="str">
        <f t="shared" si="81"/>
        <v/>
      </c>
      <c r="K166" s="647" t="str">
        <f t="shared" si="81"/>
        <v/>
      </c>
      <c r="L166" s="643" t="str">
        <f t="shared" si="81"/>
        <v/>
      </c>
      <c r="M166" s="550" t="str">
        <f t="shared" si="81"/>
        <v/>
      </c>
      <c r="N166" s="550">
        <f t="shared" si="81"/>
        <v>4</v>
      </c>
      <c r="O166" s="550" t="str">
        <f t="shared" si="81"/>
        <v/>
      </c>
      <c r="P166" s="550" t="str">
        <f t="shared" si="81"/>
        <v/>
      </c>
      <c r="Q166" s="550" t="str">
        <f t="shared" si="81"/>
        <v/>
      </c>
      <c r="R166" s="550" t="str">
        <f t="shared" si="81"/>
        <v/>
      </c>
      <c r="S166" s="550">
        <f t="shared" si="81"/>
        <v>5</v>
      </c>
      <c r="T166" s="550" t="str">
        <f t="shared" si="81"/>
        <v/>
      </c>
    </row>
    <row r="167" spans="2:21" ht="13.5" thickBot="1" x14ac:dyDescent="0.25">
      <c r="B167" s="595" t="s">
        <v>623</v>
      </c>
      <c r="C167" s="596">
        <f>SUM(D167:T167)</f>
        <v>12780</v>
      </c>
      <c r="D167" s="569">
        <f>IFERROR(IF(SUM(D125,D136,D147,D158)&gt;0,SUM(D125,D136,D147,D158),""),"")</f>
        <v>3105</v>
      </c>
      <c r="E167" s="569">
        <f t="shared" ref="E167:T167" si="84">IFERROR(IF(SUM(E125,E136,E147,E158)&gt;0,SUM(E125,E136,E147,E158),""),"")</f>
        <v>3795</v>
      </c>
      <c r="F167" s="569" t="str">
        <f t="shared" ref="F167" si="85">IFERROR(IF(SUM(F125,F136,F147,F158)&gt;0,SUM(F125,F136,F147,F158),""),"")</f>
        <v/>
      </c>
      <c r="G167" s="569" t="str">
        <f t="shared" ref="G167" si="86">IFERROR(IF(SUM(G125,G136,G147,G158)&gt;0,SUM(G125,G136,G147,G158),""),"")</f>
        <v/>
      </c>
      <c r="H167" s="569">
        <f t="shared" si="84"/>
        <v>330</v>
      </c>
      <c r="I167" s="569">
        <f t="shared" si="84"/>
        <v>2310</v>
      </c>
      <c r="J167" s="569" t="str">
        <f t="shared" si="84"/>
        <v/>
      </c>
      <c r="K167" s="651" t="str">
        <f t="shared" si="84"/>
        <v/>
      </c>
      <c r="L167" s="569" t="str">
        <f t="shared" si="84"/>
        <v/>
      </c>
      <c r="M167" s="569" t="str">
        <f t="shared" si="84"/>
        <v/>
      </c>
      <c r="N167" s="569">
        <f t="shared" si="84"/>
        <v>540</v>
      </c>
      <c r="O167" s="569">
        <f t="shared" si="84"/>
        <v>990</v>
      </c>
      <c r="P167" s="569">
        <f t="shared" si="84"/>
        <v>180</v>
      </c>
      <c r="Q167" s="569">
        <f t="shared" si="84"/>
        <v>450</v>
      </c>
      <c r="R167" s="569" t="str">
        <f t="shared" si="84"/>
        <v/>
      </c>
      <c r="S167" s="569">
        <f t="shared" si="84"/>
        <v>1080</v>
      </c>
      <c r="T167" s="570" t="str">
        <f t="shared" si="84"/>
        <v/>
      </c>
      <c r="U167" s="341"/>
    </row>
    <row r="168" spans="2:21" x14ac:dyDescent="0.2">
      <c r="B168" s="571"/>
      <c r="C168" s="571"/>
      <c r="D168" s="571"/>
      <c r="E168" s="571"/>
      <c r="F168" s="571"/>
      <c r="G168" s="571"/>
      <c r="H168" s="571"/>
      <c r="I168" s="571"/>
      <c r="J168" s="571"/>
      <c r="K168" s="571"/>
      <c r="L168" s="571"/>
      <c r="M168" s="571"/>
      <c r="N168" s="571"/>
      <c r="O168" s="571"/>
      <c r="P168" s="571"/>
      <c r="Q168" s="571"/>
      <c r="R168" s="571"/>
      <c r="S168" s="571"/>
      <c r="T168" s="571"/>
      <c r="U168" s="341"/>
    </row>
    <row r="169" spans="2:21" ht="13.5" thickBot="1" x14ac:dyDescent="0.25">
      <c r="B169" s="571"/>
      <c r="C169" s="571"/>
      <c r="D169" s="571"/>
      <c r="E169" s="571"/>
      <c r="F169" s="571"/>
      <c r="G169" s="571"/>
      <c r="H169" s="571"/>
      <c r="I169" s="571"/>
      <c r="J169" s="571"/>
      <c r="K169" s="571"/>
      <c r="L169" s="571"/>
      <c r="M169" s="571"/>
      <c r="N169" s="571"/>
      <c r="O169" s="571"/>
      <c r="P169" s="571"/>
      <c r="Q169" s="571"/>
      <c r="R169" s="571"/>
      <c r="S169" s="571"/>
      <c r="T169" s="571"/>
    </row>
    <row r="170" spans="2:21" ht="18" x14ac:dyDescent="0.25">
      <c r="B170" s="766" t="s">
        <v>629</v>
      </c>
      <c r="C170" s="767"/>
      <c r="D170" s="767"/>
      <c r="E170" s="767"/>
      <c r="F170" s="768"/>
      <c r="G170" s="768"/>
      <c r="H170" s="767"/>
      <c r="I170" s="767"/>
      <c r="J170" s="767"/>
      <c r="K170" s="767"/>
      <c r="L170" s="767"/>
      <c r="M170" s="767"/>
      <c r="N170" s="767"/>
      <c r="O170" s="767"/>
      <c r="P170" s="767"/>
      <c r="Q170" s="767"/>
      <c r="R170" s="767"/>
      <c r="S170" s="767"/>
      <c r="T170" s="769"/>
    </row>
    <row r="171" spans="2:21" x14ac:dyDescent="0.2">
      <c r="B171" s="535" t="s">
        <v>636</v>
      </c>
      <c r="C171" s="531">
        <f>SUM(D171:T171)</f>
        <v>95</v>
      </c>
      <c r="D171" s="530"/>
      <c r="E171" s="531"/>
      <c r="F171" s="531">
        <v>15</v>
      </c>
      <c r="G171" s="531">
        <v>80</v>
      </c>
      <c r="H171" s="530"/>
      <c r="I171" s="530"/>
      <c r="J171" s="531"/>
      <c r="K171" s="637"/>
      <c r="L171" s="533"/>
      <c r="M171" s="530"/>
      <c r="N171" s="530"/>
      <c r="O171" s="530"/>
      <c r="P171" s="531"/>
      <c r="Q171" s="531"/>
      <c r="R171" s="531"/>
      <c r="S171" s="531"/>
      <c r="T171" s="532"/>
    </row>
    <row r="172" spans="2:21" x14ac:dyDescent="0.2">
      <c r="B172" s="535" t="s">
        <v>637</v>
      </c>
      <c r="C172" s="536"/>
      <c r="D172" s="530"/>
      <c r="E172" s="531"/>
      <c r="F172" s="531"/>
      <c r="G172" s="531"/>
      <c r="H172" s="530"/>
      <c r="I172" s="530"/>
      <c r="J172" s="531"/>
      <c r="K172" s="534"/>
      <c r="L172" s="533"/>
      <c r="M172" s="530"/>
      <c r="N172" s="530"/>
      <c r="O172" s="530"/>
      <c r="P172" s="531"/>
      <c r="Q172" s="531"/>
      <c r="R172" s="531"/>
      <c r="S172" s="531"/>
      <c r="T172" s="534"/>
    </row>
    <row r="173" spans="2:21" x14ac:dyDescent="0.2">
      <c r="B173" s="535" t="s">
        <v>632</v>
      </c>
      <c r="C173" s="536"/>
      <c r="D173" s="539">
        <f>IF(IF(SUM(D178,D189,D200,D211,D222,D245)&gt;0,SUM(D178,D189,D200,D211,D222,D245),0)-IF(COUNTIF(D156:D165,$B$4)&gt;0,COUNTIF(D156:D165,$B$4),0)&gt;0,IF(SUM(D178,D189,D200,D211,D222,D245)&gt;0,SUM(D178,D189,D200,D211,D222,D245),0)-IF(COUNTIF(D156:D165,$B$4)&gt;0,COUNTIF(D156:D165,$B$4),0),"")</f>
        <v>30</v>
      </c>
      <c r="E173" s="539">
        <f>IF(IF(SUM(E178,E189,E200,E211,E222,E245)&gt;0,SUM(E178,E189,E200,E211,E222,E245),0)-IF(COUNTIF(E156:E165,$B$4)&gt;0,COUNTIF(E156:E165,$B$4),0)&gt;0,IF(SUM(E178,E189,E200,E211,E222,E245)&gt;0,SUM(E178,E189,E200,E211,E222,E245),0)-IF(COUNTIF(E156:E165,$B$4)&gt;0,COUNTIF(E156:E165,$B$4),0),"")</f>
        <v>24</v>
      </c>
      <c r="F173" s="539">
        <f>IF(IF(SUM(F178,F189,F200,F211,F222,F245)&gt;0,SUM(F178,F189,F200,F211,F222,F245),0)-IF(COUNTIF(F156:F165,$B$4)&gt;0,COUNTIF(F156:F165,$B$4),0)&gt;0,IF(SUM(F178,F189,F200,F211,F222,F245)&gt;0,SUM(F178,F189,F200,F211,F222,F245),0)-IF(COUNTIF(F156:F165,$B$4)&gt;0,COUNTIF(F156:F165,$B$4),0),"")</f>
        <v>9</v>
      </c>
      <c r="G173" s="539">
        <f>IF(IF(SUM(G178,G189,G200,G211,G222,G245)&gt;0,SUM(G178,G189,G200,G211,G222,G245),0)-IF(COUNTIF(G156:G165,$B$4)&gt;0,COUNTIF(G156:G165,$B$4),0)&gt;0,IF(SUM(G178,G189,G200,G211,G222,G245)&gt;0,SUM(G178,G189,G200,G211,G222,G245),0)-IF(COUNTIF(G156:G165,$B$4)&gt;0,COUNTIF(G156:G165,$B$4),0),"")</f>
        <v>5</v>
      </c>
      <c r="H173" s="539" t="str">
        <f>IF(IF(SUM(H178,H189,H200,H211,H222,H245)&gt;0,SUM(H178,H189,H200,H211,H222,H245),0)-IF(COUNTIF(H156:H165,$B$4)&gt;0,COUNTIF(H156:H165,$B$4),0)&gt;0,IF(SUM(H178,H189,H200,H211,H222,H245)&gt;0,SUM(H178,H189,H200,H211,H222,H245),0)-IF(COUNTIF(H156:H165,$B$4)&gt;0,COUNTIF(H156:H165,$B$4),0),"")</f>
        <v/>
      </c>
      <c r="I173" s="539" t="str">
        <f>IF(IF(SUM(I178,I189,I200,I211,I222,I245)&gt;0,SUM(I178,I189,I200,I211,I222,I245),0)-IF(COUNTIF(I156:I165,$B$4)&gt;0,COUNTIF(I156:I165,$B$4),0)&gt;0,IF(SUM(I178,I189,I200,I211,I222,I245)&gt;0,SUM(I178,I189,I200,I211,I222,I245),0)-IF(COUNTIF(I156:I165,$B$4)&gt;0,COUNTIF(I156:I165,$B$4),0),"")</f>
        <v/>
      </c>
      <c r="J173" s="539" t="str">
        <f>IF(IF(SUM(J178,J189,J200,J211,J222,J245)&gt;0,SUM(J178,J189,J200,J211,J222,J245),0)-IF(COUNTIF(J156:J165,$B$4)&gt;0,COUNTIF(J156:J165,$B$4),0)&gt;0,IF(SUM(J178,J189,J200,J211,J222,J245)&gt;0,SUM(J178,J189,J200,J211,J222,J245),0)-IF(COUNTIF(J156:J165,$B$4)&gt;0,COUNTIF(J156:J165,$B$4),0),"")</f>
        <v/>
      </c>
      <c r="K173" s="539" t="str">
        <f>IF(IF(SUM(K178,K189,K200,K211,K222,K245)&gt;0,SUM(K178,K189,K200,K211,K222,K245),0)-IF(COUNTIF(K156:K165,$B$4)&gt;0,COUNTIF(K156:K165,$B$4),0)&gt;0,IF(SUM(K178,K189,K200,K211,K222,K245)&gt;0,SUM(K178,K189,K200,K211,K222,K245),0)-IF(COUNTIF(K156:K165,$B$4)&gt;0,COUNTIF(K156:K165,$B$4),0),"")</f>
        <v/>
      </c>
      <c r="L173" s="539" t="str">
        <f>IF(IF(SUM(L178,L189,L200,L211,L222,L245)&gt;0,SUM(L178,L189,L200,L211,L222,L245),0)-IF(COUNTIF(L156:L165,$B$4)&gt;0,COUNTIF(L156:L165,$B$4),0)&gt;0,IF(SUM(L178,L189,L200,L211,L222,L245)&gt;0,SUM(L178,L189,L200,L211,L222,L245),0)-IF(COUNTIF(L156:L165,$B$4)&gt;0,COUNTIF(L156:L165,$B$4),0),"")</f>
        <v/>
      </c>
      <c r="M173" s="539" t="str">
        <f>IF(IF(SUM(M178,M189,M200,M211,M222,M245)&gt;0,SUM(M178,M189,M200,M211,M222,M245),0)-IF(COUNTIF(M156:M165,$B$4)&gt;0,COUNTIF(M156:M165,$B$4),0)&gt;0,IF(SUM(M178,M189,M200,M211,M222,M245)&gt;0,SUM(M178,M189,M200,M211,M222,M245),0)-IF(COUNTIF(M156:M165,$B$4)&gt;0,COUNTIF(M156:M165,$B$4),0),"")</f>
        <v/>
      </c>
      <c r="N173" s="539">
        <f>IF(IF(SUM(N178,N189,N200,N211,N222,N245)&gt;0,SUM(N178,N189,N200,N211,N222,N245),0)-IF(COUNTIF(N156:N165,$B$4)&gt;0,COUNTIF(N156:N165,$B$4),0)&gt;0,IF(SUM(N178,N189,N200,N211,N222,N245)&gt;0,SUM(N178,N189,N200,N211,N222,N245),0)-IF(COUNTIF(N156:N165,$B$4)&gt;0,COUNTIF(N156:N165,$B$4),0),"")</f>
        <v>12</v>
      </c>
      <c r="O173" s="539" t="str">
        <f>IF(IF(SUM(O178,O189,O200,O211,O222,O245)&gt;0,SUM(O178,O189,O200,O211,O222,O245),0)-IF(COUNTIF(O156:O165,$B$4)&gt;0,COUNTIF(O156:O165,$B$4),0)&gt;0,IF(SUM(O178,O189,O200,O211,O222,O245)&gt;0,SUM(O178,O189,O200,O211,O222,O245),0)-IF(COUNTIF(O156:O165,$B$4)&gt;0,COUNTIF(O156:O165,$B$4),0),"")</f>
        <v/>
      </c>
      <c r="P173" s="539" t="str">
        <f>IF(IF(SUM(P178,P189,P200,P211,P222,P245)&gt;0,SUM(P178,P189,P200,P211,P222,P245),0)-IF(COUNTIF(P156:P165,$B$4)&gt;0,COUNTIF(P156:P165,$B$4),0)&gt;0,IF(SUM(P178,P189,P200,P211,P222,P245)&gt;0,SUM(P178,P189,P200,P211,P222,P245),0)-IF(COUNTIF(P156:P165,$B$4)&gt;0,COUNTIF(P156:P165,$B$4),0),"")</f>
        <v/>
      </c>
      <c r="Q173" s="539" t="str">
        <f>IF(IF(SUM(Q178,Q189,Q200,Q211,Q222,Q245)&gt;0,SUM(Q178,Q189,Q200,Q211,Q222,Q245),0)-IF(COUNTIF(Q156:Q165,$B$4)&gt;0,COUNTIF(Q156:Q165,$B$4),0)&gt;0,IF(SUM(Q178,Q189,Q200,Q211,Q222,Q245)&gt;0,SUM(Q178,Q189,Q200,Q211,Q222,Q245),0)-IF(COUNTIF(Q156:Q165,$B$4)&gt;0,COUNTIF(Q156:Q165,$B$4),0),"")</f>
        <v/>
      </c>
      <c r="R173" s="539" t="str">
        <f>IF(IF(SUM(R178,R189,R200,R211,R222,R245)&gt;0,SUM(R178,R189,R200,R211,R222,R245),0)-IF(COUNTIF(R156:R165,$B$4)&gt;0,COUNTIF(R156:R165,$B$4),0)&gt;0,IF(SUM(R178,R189,R200,R211,R222,R245)&gt;0,SUM(R178,R189,R200,R211,R222,R245),0)-IF(COUNTIF(R156:R165,$B$4)&gt;0,COUNTIF(R156:R165,$B$4),0),"")</f>
        <v/>
      </c>
      <c r="S173" s="539">
        <f>IF(IF(SUM(S178,S189,S200,S211,S222,S245)&gt;0,SUM(S178,S189,S200,S211,S222,S245),0)-IF(COUNTIF(S156:S165,$B$4)&gt;0,COUNTIF(S156:S165,$B$4),0)&gt;0,IF(SUM(S178,S189,S200,S211,S222,S245)&gt;0,SUM(S178,S189,S200,S211,S222,S245),0)-IF(COUNTIF(S156:S165,$B$4)&gt;0,COUNTIF(S156:S165,$B$4),0),"")</f>
        <v>22</v>
      </c>
      <c r="T173" s="539">
        <f>IF(IF(SUM(T178,T189,T200,T211,T222,T245)&gt;0,SUM(T178,T189,T200,T211,T222,T245),0)-IF(COUNTIF(T156:T165,$B$4)&gt;0,COUNTIF(T156:T165,$B$4),0)&gt;0,IF(SUM(T178,T189,T200,T211,T222,T245)&gt;0,SUM(T178,T189,T200,T211,T222,T245),0)-IF(COUNTIF(T156:T165,$B$4)&gt;0,COUNTIF(T156:T165,$B$4),0),"")</f>
        <v>14</v>
      </c>
    </row>
    <row r="174" spans="2:21" x14ac:dyDescent="0.2">
      <c r="B174" s="535" t="s">
        <v>633</v>
      </c>
      <c r="C174" s="531"/>
      <c r="D174" s="539">
        <f>IF(SUM(D178,D189,D200,D211,D222,D245)&gt;0,SUM(D178,D189,D200,D211,D222,D245),"")</f>
        <v>35</v>
      </c>
      <c r="E174" s="539">
        <f>IF(SUM(E178,E189,E200,E211,E222,E245)&gt;0,SUM(E178,E189,E200,E211,E222,E245),"")</f>
        <v>29</v>
      </c>
      <c r="F174" s="539">
        <f>IF(SUM(F178,F189,F200,F211,F222,F245)&gt;0,SUM(F178,F189,F200,F211,F222,F245),"")</f>
        <v>9</v>
      </c>
      <c r="G174" s="539">
        <f>IF(SUM(G178,G189,G200,G211,G222,G245)&gt;0,SUM(G178,G189,G200,G211,G222,G245),"")</f>
        <v>5</v>
      </c>
      <c r="H174" s="539" t="str">
        <f>IF(SUM(H178,H189,H200,H211,H222,H245)&gt;0,SUM(H178,H189,H200,H211,H222,H245),"")</f>
        <v/>
      </c>
      <c r="I174" s="539" t="str">
        <f>IF(SUM(I178,I189,I200,I211,I222,I245)&gt;0,SUM(I178,I189,I200,I211,I222,I245),"")</f>
        <v/>
      </c>
      <c r="J174" s="539" t="str">
        <f>IF(SUM(J178,J189,J200,J211,J222,J245)&gt;0,SUM(J178,J189,J200,J211,J222,J245),"")</f>
        <v/>
      </c>
      <c r="K174" s="539" t="str">
        <f>IF(SUM(K178,K189,K200,K211,K222,K245)&gt;0,SUM(K178,K189,K200,K211,K222,K245),"")</f>
        <v/>
      </c>
      <c r="L174" s="539" t="str">
        <f>IF(SUM(L178,L189,L200,L211,L222,L245)&gt;0,SUM(L178,L189,L200,L211,L222,L245),"")</f>
        <v/>
      </c>
      <c r="M174" s="539" t="str">
        <f>IF(SUM(M178,M189,M200,M211,M222,M245)&gt;0,SUM(M178,M189,M200,M211,M222,M245),"")</f>
        <v/>
      </c>
      <c r="N174" s="539">
        <f>IF(SUM(N178,N189,N200,N211,N222,N245)&gt;0,SUM(N178,N189,N200,N211,N222,N245),"")</f>
        <v>16</v>
      </c>
      <c r="O174" s="539" t="str">
        <f>IF(SUM(O178,O189,O200,O211,O222,O245)&gt;0,SUM(O178,O189,O200,O211,O222,O245),"")</f>
        <v/>
      </c>
      <c r="P174" s="539" t="str">
        <f>IF(SUM(P178,P189,P200,P211,P222,P245)&gt;0,SUM(P178,P189,P200,P211,P222,P245),"")</f>
        <v/>
      </c>
      <c r="Q174" s="539" t="str">
        <f>IF(SUM(Q178,Q189,Q200,Q211,Q222,Q245)&gt;0,SUM(Q178,Q189,Q200,Q211,Q222,Q245),"")</f>
        <v/>
      </c>
      <c r="R174" s="539" t="str">
        <f>IF(SUM(R178,R189,R200,R211,R222,R245)&gt;0,SUM(R178,R189,R200,R211,R222,R245),"")</f>
        <v/>
      </c>
      <c r="S174" s="539">
        <f>IF(SUM(S178,S189,S200,S211,S222,S245)&gt;0,SUM(S178,S189,S200,S211,S222,S245),"")</f>
        <v>27</v>
      </c>
      <c r="T174" s="539">
        <f>IF(SUM(T178,T189,T200,T211,T222,T245)&gt;0,SUM(T178,T189,T200,T211,T222,T245),"")</f>
        <v>14</v>
      </c>
    </row>
    <row r="175" spans="2:21" x14ac:dyDescent="0.2">
      <c r="B175" s="540" t="s">
        <v>622</v>
      </c>
      <c r="C175" s="531"/>
      <c r="D175" s="539" t="str">
        <f>IF(COUNTIF(D176:D221,'Dados de Físico Semanal'!$C$2)&gt;0,COUNTIF(D176:D221,'Dados de Físico Semanal'!$C$2),"")</f>
        <v/>
      </c>
      <c r="E175" s="539" t="str">
        <f>IF(COUNTIF(E176:E221,'Dados de Físico Semanal'!$C$2)&gt;0,COUNTIF(E176:E221,'Dados de Físico Semanal'!$C$2),"")</f>
        <v/>
      </c>
      <c r="F175" s="539" t="str">
        <f>IF(COUNTIF(F176:F221,'Dados de Físico Semanal'!$C$2)&gt;0,COUNTIF(F176:F221,'Dados de Físico Semanal'!$C$2),"")</f>
        <v/>
      </c>
      <c r="G175" s="539" t="str">
        <f>IF(COUNTIF(G176:G221,'Dados de Físico Semanal'!$C$2)&gt;0,COUNTIF(G176:G221,'Dados de Físico Semanal'!$C$2),"")</f>
        <v/>
      </c>
      <c r="H175" s="539" t="str">
        <f>IF(COUNTIF(H176:H221,'Dados de Físico Semanal'!$C$2)&gt;0,COUNTIF(H176:H221,'Dados de Físico Semanal'!$C$2),"")</f>
        <v/>
      </c>
      <c r="I175" s="539" t="str">
        <f>IF(COUNTIF(I176:I221,'Dados de Físico Semanal'!$C$2)&gt;0,COUNTIF(I176:I221,'Dados de Físico Semanal'!$C$2),"")</f>
        <v/>
      </c>
      <c r="J175" s="539" t="str">
        <f>IF(COUNTIF(J176:J221,'Dados de Físico Semanal'!$C$2)&gt;0,COUNTIF(J176:J221,'Dados de Físico Semanal'!$C$2),"")</f>
        <v/>
      </c>
      <c r="K175" s="539" t="str">
        <f>IF(COUNTIF(K176:K221,'Dados de Físico Semanal'!$C$2)&gt;0,COUNTIF(K176:K221,'Dados de Físico Semanal'!$C$2),"")</f>
        <v/>
      </c>
      <c r="L175" s="539" t="str">
        <f>IF(COUNTIF(L176:L221,'Dados de Físico Semanal'!$C$2)&gt;0,COUNTIF(L176:L221,'Dados de Físico Semanal'!$C$2),"")</f>
        <v/>
      </c>
      <c r="M175" s="539" t="str">
        <f>IF(COUNTIF(M176:M221,'Dados de Físico Semanal'!$C$2)&gt;0,COUNTIF(M176:M221,'Dados de Físico Semanal'!$C$2),"")</f>
        <v/>
      </c>
      <c r="N175" s="539">
        <f>IF(COUNTIF(N176:N221,'Dados de Físico Semanal'!$C$2)&gt;0,COUNTIF(N176:N221,'Dados de Físico Semanal'!$C$2),"")</f>
        <v>1</v>
      </c>
      <c r="O175" s="539" t="str">
        <f>IF(COUNTIF(O176:O221,'Dados de Físico Semanal'!$C$2)&gt;0,COUNTIF(O176:O221,'Dados de Físico Semanal'!$C$2),"")</f>
        <v/>
      </c>
      <c r="P175" s="539" t="str">
        <f>IF(COUNTIF(P176:P221,'Dados de Físico Semanal'!$C$2)&gt;0,COUNTIF(P176:P221,'Dados de Físico Semanal'!$C$2),"")</f>
        <v/>
      </c>
      <c r="Q175" s="539" t="str">
        <f>IF(COUNTIF(Q176:Q221,'Dados de Físico Semanal'!$C$2)&gt;0,COUNTIF(Q176:Q221,'Dados de Físico Semanal'!$C$2),"")</f>
        <v/>
      </c>
      <c r="R175" s="539" t="str">
        <f>IF(COUNTIF(R176:R221,'Dados de Físico Semanal'!$C$2)&gt;0,COUNTIF(R176:R221,'Dados de Físico Semanal'!$C$2),"")</f>
        <v/>
      </c>
      <c r="S175" s="539">
        <f>IF(COUNTIF(S176:S221,'Dados de Físico Semanal'!$C$2)&gt;0,COUNTIF(S176:S221,'Dados de Físico Semanal'!$C$2),"")</f>
        <v>2</v>
      </c>
      <c r="T175" s="539" t="str">
        <f>IF(COUNTIF(T176:T221,'Dados de Físico Semanal'!$C$2)&gt;0,COUNTIF(T176:T221,'Dados de Físico Semanal'!$C$2),"")</f>
        <v/>
      </c>
    </row>
    <row r="176" spans="2:21" x14ac:dyDescent="0.2">
      <c r="B176" s="546">
        <v>44743</v>
      </c>
      <c r="C176" s="524">
        <f>IF(COUNTIF(D176:T176,$B$4)&gt;0,COUNTIF(D176:T176,$B$4),"")</f>
        <v>3</v>
      </c>
      <c r="D176" s="548" t="s">
        <v>407</v>
      </c>
      <c r="E176" s="548" t="s">
        <v>407</v>
      </c>
      <c r="F176" s="548"/>
      <c r="G176" s="548"/>
      <c r="H176" s="548"/>
      <c r="I176" s="548"/>
      <c r="J176" s="548"/>
      <c r="K176" s="646"/>
      <c r="L176" s="575"/>
      <c r="M176" s="548"/>
      <c r="N176" s="548" t="s">
        <v>407</v>
      </c>
      <c r="O176" s="548"/>
      <c r="P176" s="548"/>
      <c r="Q176" s="548"/>
      <c r="R176" s="548"/>
      <c r="S176" s="548" t="s">
        <v>595</v>
      </c>
      <c r="T176" s="549"/>
    </row>
    <row r="177" spans="2:20" x14ac:dyDescent="0.2">
      <c r="B177" s="546">
        <v>44744</v>
      </c>
      <c r="C177" s="187">
        <f>IF(COUNTIF(D177:T177,$B$4)&gt;0,COUNTIF(D177:T177,$B$4),"")</f>
        <v>3</v>
      </c>
      <c r="D177" s="548" t="s">
        <v>407</v>
      </c>
      <c r="E177" s="548" t="s">
        <v>407</v>
      </c>
      <c r="F177" s="548"/>
      <c r="G177" s="548"/>
      <c r="H177" s="548"/>
      <c r="I177" s="548"/>
      <c r="J177" s="548"/>
      <c r="K177" s="646"/>
      <c r="L177" s="575"/>
      <c r="M177" s="548"/>
      <c r="N177" s="548" t="s">
        <v>407</v>
      </c>
      <c r="O177" s="548"/>
      <c r="P177" s="548"/>
      <c r="Q177" s="548"/>
      <c r="R177" s="548"/>
      <c r="S177" s="548" t="s">
        <v>595</v>
      </c>
      <c r="T177" s="549"/>
    </row>
    <row r="178" spans="2:20" x14ac:dyDescent="0.2">
      <c r="B178" s="599" t="s">
        <v>609</v>
      </c>
      <c r="C178" s="524"/>
      <c r="D178" s="550">
        <f t="shared" ref="D178:T178" si="87">IF(COUNTIF(D162:D165,$B$4)+COUNTIF(D176:D176,$B$4)+COUNTIF(D156:D161,$B$4)&gt;0,COUNTIF(D162:D165,$B$4)+COUNTIF(D176:D176,$B$4)+COUNTIF(D156:D161,$B$4),"")</f>
        <v>6</v>
      </c>
      <c r="E178" s="550">
        <f t="shared" si="87"/>
        <v>6</v>
      </c>
      <c r="F178" s="550" t="str">
        <f t="shared" ref="F178" si="88">IF(COUNTIF(F162:F165,$B$4)+COUNTIF(F176:F176,$B$4)+COUNTIF(F156:F161,$B$4)&gt;0,COUNTIF(F162:F165,$B$4)+COUNTIF(F176:F176,$B$4)+COUNTIF(F156:F161,$B$4),"")</f>
        <v/>
      </c>
      <c r="G178" s="550" t="str">
        <f t="shared" si="87"/>
        <v/>
      </c>
      <c r="H178" s="550" t="str">
        <f t="shared" si="87"/>
        <v/>
      </c>
      <c r="I178" s="550" t="str">
        <f t="shared" si="87"/>
        <v/>
      </c>
      <c r="J178" s="550" t="str">
        <f t="shared" si="87"/>
        <v/>
      </c>
      <c r="K178" s="647" t="str">
        <f t="shared" si="87"/>
        <v/>
      </c>
      <c r="L178" s="643" t="str">
        <f t="shared" si="87"/>
        <v/>
      </c>
      <c r="M178" s="550" t="str">
        <f t="shared" si="87"/>
        <v/>
      </c>
      <c r="N178" s="550">
        <f t="shared" si="87"/>
        <v>5</v>
      </c>
      <c r="O178" s="550" t="str">
        <f t="shared" si="87"/>
        <v/>
      </c>
      <c r="P178" s="550" t="str">
        <f t="shared" si="87"/>
        <v/>
      </c>
      <c r="Q178" s="550" t="str">
        <f t="shared" si="87"/>
        <v/>
      </c>
      <c r="R178" s="550" t="str">
        <f t="shared" si="87"/>
        <v/>
      </c>
      <c r="S178" s="550">
        <f t="shared" si="87"/>
        <v>5</v>
      </c>
      <c r="T178" s="550" t="str">
        <f t="shared" si="87"/>
        <v/>
      </c>
    </row>
    <row r="179" spans="2:20" x14ac:dyDescent="0.2">
      <c r="B179" s="586" t="s">
        <v>610</v>
      </c>
      <c r="C179" s="552">
        <f ca="1">IF(B177&lt;=TODAY(),SUM(D179:T179),"")</f>
        <v>2700</v>
      </c>
      <c r="D179" s="550">
        <f>IF(COUNTIF(D162:D165,$B$4)+COUNTIF(D176,$B$4)+COUNTIF(D156:D161,$B$4)&gt;0,(COUNTIF(D162:D165,$B$4)+COUNTIF(D176,$B$4)+COUNTIF(D156:D161,$B$4))*D5,"")</f>
        <v>810</v>
      </c>
      <c r="E179" s="550">
        <f>IF(COUNTIF(E162:E165,$B$4)+COUNTIF(E176,$B$4)+COUNTIF(E156:E161,$B$4)&gt;0,(COUNTIF(E162:E165,$B$4)+COUNTIF(E176,$B$4)+COUNTIF(E156:E161,$B$4))*E5,"")</f>
        <v>990</v>
      </c>
      <c r="F179" s="550" t="str">
        <f>IF(COUNTIF(F162:F165,$B$4)+COUNTIF(F176,$B$4)+COUNTIF(F156:F161,$B$4)&gt;0,(COUNTIF(F162:F165,$B$4)+COUNTIF(F176,$B$4)+COUNTIF(F156:F161,$B$4))*F5,"")</f>
        <v/>
      </c>
      <c r="G179" s="550" t="str">
        <f>IF(COUNTIF(G162:G165,$B$4)+COUNTIF(G176,$B$4)+COUNTIF(G156:G161,$B$4)&gt;0,(COUNTIF(G162:G165,$B$4)+COUNTIF(G176,$B$4)+COUNTIF(G156:G161,$B$4))*G5,"")</f>
        <v/>
      </c>
      <c r="H179" s="550" t="str">
        <f>IF(COUNTIF(H162:H165,$B$4)+COUNTIF(H176,$B$4)+COUNTIF(H156:H161,$B$4)&gt;0,(COUNTIF(H162:H165,$B$4)+COUNTIF(H176,$B$4)+COUNTIF(H156:H161,$B$4))*H5,"")</f>
        <v/>
      </c>
      <c r="I179" s="550" t="str">
        <f>IF(COUNTIF(I162:I165,$B$4)+COUNTIF(I176,$B$4)+COUNTIF(I156:I161,$B$4)&gt;0,(COUNTIF(I162:I165,$B$4)+COUNTIF(I176,$B$4)+COUNTIF(I156:I161,$B$4))*I5,"")</f>
        <v/>
      </c>
      <c r="J179" s="550" t="str">
        <f>IF(COUNTIF(J162:J165,$B$4)+COUNTIF(J176,$B$4)+COUNTIF(J156:J161,$B$4)&gt;0,(COUNTIF(J162:J165,$B$4)+COUNTIF(J176,$B$4)+COUNTIF(J156:J161,$B$4))*J5,"")</f>
        <v/>
      </c>
      <c r="K179" s="647" t="str">
        <f>IF(COUNTIF(K162:K165,$B$4)+COUNTIF(K176,$B$4)+COUNTIF(K156:K161,$B$4)&gt;0,(COUNTIF(K162:K165,$B$4)+COUNTIF(K176,$B$4)+COUNTIF(K156:K161,$B$4))*K5,"")</f>
        <v/>
      </c>
      <c r="L179" s="643" t="str">
        <f>IF(COUNTIF(L162:L165,$B$4)+COUNTIF(L176,$B$4)+COUNTIF(L156:L161,$B$4)&gt;0,(COUNTIF(L162:L165,$B$4)+COUNTIF(L176,$B$4)+COUNTIF(L156:L161,$B$4))*L5,"")</f>
        <v/>
      </c>
      <c r="M179" s="550" t="str">
        <f>IF(COUNTIF(M162:M165,$B$4)+COUNTIF(M176,$B$4)+COUNTIF(M156:M161,$B$4)&gt;0,(COUNTIF(M162:M165,$B$4)+COUNTIF(M176,$B$4)+COUNTIF(M156:M161,$B$4))*M5,"")</f>
        <v/>
      </c>
      <c r="N179" s="550">
        <f>IF(COUNTIF(N162:N165,$B$4)+COUNTIF(N176,$B$4)+COUNTIF(N156:N161,$B$4)&gt;0,(COUNTIF(N162:N165,$B$4)+COUNTIF(N176,$B$4)+COUNTIF(N156:N161,$B$4))*N5,"")</f>
        <v>450</v>
      </c>
      <c r="O179" s="550" t="str">
        <f>IF(COUNTIF(O162:O165,$B$4)+COUNTIF(O176,$B$4)+COUNTIF(O156:O161,$B$4)&gt;0,(COUNTIF(O162:O165,$B$4)+COUNTIF(O176,$B$4)+COUNTIF(O156:O161,$B$4))*O5,"")</f>
        <v/>
      </c>
      <c r="P179" s="550" t="str">
        <f>IF(COUNTIF(P162:P165,$B$4)+COUNTIF(P176,$B$4)+COUNTIF(P156:P161,$B$4)&gt;0,(COUNTIF(P162:P165,$B$4)+COUNTIF(P176,$B$4)+COUNTIF(P156:P161,$B$4))*P5,"")</f>
        <v/>
      </c>
      <c r="Q179" s="550" t="str">
        <f>IF(COUNTIF(Q162:Q165,$B$4)+COUNTIF(Q176,$B$4)+COUNTIF(Q156:Q161,$B$4)&gt;0,(COUNTIF(Q162:Q165,$B$4)+COUNTIF(Q176,$B$4)+COUNTIF(Q156:Q161,$B$4))*Q5,"")</f>
        <v/>
      </c>
      <c r="R179" s="550" t="str">
        <f>IF(COUNTIF(R162:R165,$B$4)+COUNTIF(R176,$B$4)+COUNTIF(R156:R161,$B$4)&gt;0,(COUNTIF(R162:R165,$B$4)+COUNTIF(R176,$B$4)+COUNTIF(R156:R161,$B$4))*R5,"")</f>
        <v/>
      </c>
      <c r="S179" s="550">
        <f>IF(COUNTIF(S162:S165,$B$4)+COUNTIF(S176,$B$4)+COUNTIF(S156:S161,$B$4)&gt;0,(COUNTIF(S162:S165,$B$4)+COUNTIF(S176,$B$4)+COUNTIF(S156:S161,$B$4))*S5,"")</f>
        <v>450</v>
      </c>
      <c r="T179" s="550" t="str">
        <f>IF(COUNTIF(T162:T165,$B$4)+COUNTIF(T176,$B$4)+COUNTIF(T156:T161,$B$4)&gt;0,(COUNTIF(T162:T165,$B$4)+COUNTIF(T176,$B$4)+COUNTIF(T156:T161,$B$4))*T5,"")</f>
        <v/>
      </c>
    </row>
    <row r="180" spans="2:20" x14ac:dyDescent="0.2">
      <c r="B180" s="555"/>
      <c r="C180" s="556">
        <f ca="1">IF(C179&lt;&gt;"",SUM(D180:T180)-C179,"")</f>
        <v>0</v>
      </c>
      <c r="D180" s="556">
        <v>810</v>
      </c>
      <c r="E180" s="556">
        <v>990</v>
      </c>
      <c r="F180" s="556"/>
      <c r="G180" s="556"/>
      <c r="H180" s="556"/>
      <c r="I180" s="556"/>
      <c r="J180" s="556"/>
      <c r="K180" s="556"/>
      <c r="L180" s="556"/>
      <c r="M180" s="556"/>
      <c r="N180" s="556">
        <v>450</v>
      </c>
      <c r="O180" s="556"/>
      <c r="P180" s="556"/>
      <c r="Q180" s="556"/>
      <c r="R180" s="556"/>
      <c r="S180" s="556">
        <v>450</v>
      </c>
      <c r="T180" s="556"/>
    </row>
    <row r="181" spans="2:20" x14ac:dyDescent="0.2">
      <c r="B181" s="555"/>
      <c r="C181" s="668"/>
      <c r="D181" s="668"/>
      <c r="E181" s="668"/>
      <c r="F181" s="668"/>
      <c r="G181" s="668"/>
      <c r="H181" s="668"/>
      <c r="I181" s="668"/>
      <c r="J181" s="668"/>
      <c r="K181" s="668"/>
      <c r="L181" s="668"/>
      <c r="M181" s="668"/>
      <c r="N181" s="668"/>
      <c r="O181" s="668"/>
      <c r="P181" s="668"/>
      <c r="Q181" s="668"/>
      <c r="R181" s="668"/>
      <c r="S181" s="668"/>
      <c r="T181" s="668"/>
    </row>
    <row r="182" spans="2:20" x14ac:dyDescent="0.2">
      <c r="B182" s="615">
        <v>44745</v>
      </c>
      <c r="C182" s="616" t="str">
        <f t="shared" ref="C182:C188" si="89">IF(COUNTIF(D182:T182,$B$4)&gt;0,COUNTIF(D182:T182,$B$4),"")</f>
        <v/>
      </c>
      <c r="D182" s="593"/>
      <c r="E182" s="593"/>
      <c r="F182" s="593"/>
      <c r="G182" s="593"/>
      <c r="H182" s="593"/>
      <c r="I182" s="593"/>
      <c r="J182" s="593"/>
      <c r="K182" s="654"/>
      <c r="L182" s="652"/>
      <c r="M182" s="593"/>
      <c r="N182" s="593"/>
      <c r="O182" s="593"/>
      <c r="P182" s="593"/>
      <c r="Q182" s="593"/>
      <c r="R182" s="593"/>
      <c r="S182" s="593"/>
      <c r="T182" s="594"/>
    </row>
    <row r="183" spans="2:20" x14ac:dyDescent="0.2">
      <c r="B183" s="546">
        <v>44746</v>
      </c>
      <c r="C183" s="601">
        <f t="shared" si="89"/>
        <v>3</v>
      </c>
      <c r="D183" s="606" t="s">
        <v>407</v>
      </c>
      <c r="E183" s="606" t="s">
        <v>407</v>
      </c>
      <c r="F183" s="606"/>
      <c r="G183" s="606"/>
      <c r="H183" s="606"/>
      <c r="I183" s="606"/>
      <c r="J183" s="606"/>
      <c r="K183" s="660"/>
      <c r="L183" s="656"/>
      <c r="M183" s="606"/>
      <c r="N183" s="606" t="s">
        <v>595</v>
      </c>
      <c r="O183" s="606"/>
      <c r="P183" s="606"/>
      <c r="Q183" s="606"/>
      <c r="R183" s="606"/>
      <c r="S183" s="606" t="s">
        <v>407</v>
      </c>
      <c r="T183" s="606"/>
    </row>
    <row r="184" spans="2:20" x14ac:dyDescent="0.2">
      <c r="B184" s="546">
        <v>44747</v>
      </c>
      <c r="C184" s="524">
        <f t="shared" si="89"/>
        <v>4</v>
      </c>
      <c r="D184" s="548" t="s">
        <v>407</v>
      </c>
      <c r="E184" s="548" t="s">
        <v>407</v>
      </c>
      <c r="F184" s="548"/>
      <c r="G184" s="548"/>
      <c r="H184" s="548"/>
      <c r="I184" s="548"/>
      <c r="J184" s="548"/>
      <c r="K184" s="646"/>
      <c r="L184" s="575"/>
      <c r="M184" s="548"/>
      <c r="N184" s="548" t="s">
        <v>407</v>
      </c>
      <c r="O184" s="548"/>
      <c r="P184" s="548"/>
      <c r="Q184" s="548"/>
      <c r="R184" s="548"/>
      <c r="S184" s="548" t="s">
        <v>407</v>
      </c>
      <c r="T184" s="548"/>
    </row>
    <row r="185" spans="2:20" x14ac:dyDescent="0.2">
      <c r="B185" s="546">
        <v>44748</v>
      </c>
      <c r="C185" s="524">
        <f t="shared" si="89"/>
        <v>4</v>
      </c>
      <c r="D185" s="548" t="s">
        <v>407</v>
      </c>
      <c r="E185" s="548" t="s">
        <v>407</v>
      </c>
      <c r="F185" s="548"/>
      <c r="G185" s="548"/>
      <c r="H185" s="548"/>
      <c r="I185" s="548"/>
      <c r="J185" s="548"/>
      <c r="K185" s="646"/>
      <c r="L185" s="575"/>
      <c r="M185" s="548"/>
      <c r="N185" s="548" t="s">
        <v>407</v>
      </c>
      <c r="O185" s="548"/>
      <c r="P185" s="548"/>
      <c r="Q185" s="548"/>
      <c r="R185" s="548"/>
      <c r="S185" s="548" t="s">
        <v>407</v>
      </c>
      <c r="T185" s="548"/>
    </row>
    <row r="186" spans="2:20" x14ac:dyDescent="0.2">
      <c r="B186" s="546">
        <v>44749</v>
      </c>
      <c r="C186" s="524">
        <f t="shared" si="89"/>
        <v>4</v>
      </c>
      <c r="D186" s="548" t="s">
        <v>407</v>
      </c>
      <c r="E186" s="548" t="s">
        <v>407</v>
      </c>
      <c r="F186" s="548"/>
      <c r="G186" s="548"/>
      <c r="H186" s="548"/>
      <c r="I186" s="548"/>
      <c r="J186" s="548"/>
      <c r="K186" s="646"/>
      <c r="L186" s="575"/>
      <c r="M186" s="548"/>
      <c r="N186" s="548" t="s">
        <v>407</v>
      </c>
      <c r="O186" s="548"/>
      <c r="P186" s="548"/>
      <c r="Q186" s="548"/>
      <c r="R186" s="548"/>
      <c r="S186" s="548" t="s">
        <v>407</v>
      </c>
      <c r="T186" s="548"/>
    </row>
    <row r="187" spans="2:20" x14ac:dyDescent="0.2">
      <c r="B187" s="546">
        <v>44750</v>
      </c>
      <c r="C187" s="524">
        <f t="shared" si="89"/>
        <v>4</v>
      </c>
      <c r="D187" s="548" t="s">
        <v>407</v>
      </c>
      <c r="E187" s="548" t="s">
        <v>407</v>
      </c>
      <c r="F187" s="548"/>
      <c r="G187" s="548"/>
      <c r="H187" s="548"/>
      <c r="I187" s="548"/>
      <c r="J187" s="548"/>
      <c r="K187" s="646"/>
      <c r="L187" s="575"/>
      <c r="M187" s="548"/>
      <c r="N187" s="548" t="s">
        <v>407</v>
      </c>
      <c r="O187" s="548"/>
      <c r="P187" s="548"/>
      <c r="Q187" s="548"/>
      <c r="R187" s="548"/>
      <c r="S187" s="548" t="s">
        <v>407</v>
      </c>
      <c r="T187" s="548"/>
    </row>
    <row r="188" spans="2:20" x14ac:dyDescent="0.2">
      <c r="B188" s="546">
        <v>44751</v>
      </c>
      <c r="C188" s="524">
        <f t="shared" si="89"/>
        <v>4</v>
      </c>
      <c r="D188" s="548" t="s">
        <v>407</v>
      </c>
      <c r="E188" s="548" t="s">
        <v>407</v>
      </c>
      <c r="F188" s="548"/>
      <c r="G188" s="548"/>
      <c r="H188" s="548"/>
      <c r="I188" s="548"/>
      <c r="J188" s="548"/>
      <c r="K188" s="646"/>
      <c r="L188" s="575"/>
      <c r="M188" s="548"/>
      <c r="N188" s="548" t="s">
        <v>407</v>
      </c>
      <c r="O188" s="548"/>
      <c r="P188" s="548"/>
      <c r="Q188" s="548"/>
      <c r="R188" s="548"/>
      <c r="S188" s="548" t="s">
        <v>407</v>
      </c>
      <c r="T188" s="548"/>
    </row>
    <row r="189" spans="2:20" x14ac:dyDescent="0.2">
      <c r="B189" s="599" t="s">
        <v>609</v>
      </c>
      <c r="C189" s="524"/>
      <c r="D189" s="550">
        <f>IF(COUNTIF(D183:D187,$B$4)+COUNTIF(D177:D182,$B$4)&gt;0,COUNTIF(D183:D187,$B$4)+COUNTIF(D177:D182,$B$4),"")</f>
        <v>6</v>
      </c>
      <c r="E189" s="550">
        <f t="shared" ref="E189:T189" si="90">IF(COUNTIF(E183:E187,$B$4)+COUNTIF(E177:E182,$B$4)&gt;0,COUNTIF(E183:E187,$B$4)+COUNTIF(E177:E182,$B$4),"")</f>
        <v>6</v>
      </c>
      <c r="F189" s="550" t="str">
        <f t="shared" ref="F189" si="91">IF(COUNTIF(F183:F187,$B$4)+COUNTIF(F177:F182,$B$4)&gt;0,COUNTIF(F183:F187,$B$4)+COUNTIF(F177:F182,$B$4),"")</f>
        <v/>
      </c>
      <c r="G189" s="550" t="str">
        <f t="shared" ref="G189" si="92">IF(COUNTIF(G183:G187,$B$4)+COUNTIF(G177:G182,$B$4)&gt;0,COUNTIF(G183:G187,$B$4)+COUNTIF(G177:G182,$B$4),"")</f>
        <v/>
      </c>
      <c r="H189" s="550" t="str">
        <f t="shared" si="90"/>
        <v/>
      </c>
      <c r="I189" s="550" t="str">
        <f t="shared" si="90"/>
        <v/>
      </c>
      <c r="J189" s="550" t="str">
        <f t="shared" si="90"/>
        <v/>
      </c>
      <c r="K189" s="647" t="str">
        <f t="shared" si="90"/>
        <v/>
      </c>
      <c r="L189" s="643" t="str">
        <f t="shared" si="90"/>
        <v/>
      </c>
      <c r="M189" s="550" t="str">
        <f t="shared" si="90"/>
        <v/>
      </c>
      <c r="N189" s="550">
        <f t="shared" si="90"/>
        <v>5</v>
      </c>
      <c r="O189" s="550" t="str">
        <f t="shared" si="90"/>
        <v/>
      </c>
      <c r="P189" s="550" t="str">
        <f t="shared" si="90"/>
        <v/>
      </c>
      <c r="Q189" s="550" t="str">
        <f t="shared" si="90"/>
        <v/>
      </c>
      <c r="R189" s="550" t="str">
        <f t="shared" si="90"/>
        <v/>
      </c>
      <c r="S189" s="550">
        <f t="shared" si="90"/>
        <v>5</v>
      </c>
      <c r="T189" s="550" t="str">
        <f t="shared" si="90"/>
        <v/>
      </c>
    </row>
    <row r="190" spans="2:20" x14ac:dyDescent="0.2">
      <c r="B190" s="586" t="s">
        <v>610</v>
      </c>
      <c r="C190" s="552">
        <f ca="1">IF(B188&lt;=TODAY(),SUM(D190:T190),"")</f>
        <v>2700</v>
      </c>
      <c r="D190" s="553">
        <f>IF(COUNTIF(D183:D187,$B$4)+COUNTIF(D177:D182,$B$4)&gt;0,(COUNTIF(D183:D187,$B$4)+COUNTIF(D177:D182,$B$4))*D$5,"")</f>
        <v>810</v>
      </c>
      <c r="E190" s="553">
        <f t="shared" ref="E190:T190" si="93">IF(COUNTIF(E183:E187,$B$4)+COUNTIF(E177:E182,$B$4)&gt;0,(COUNTIF(E183:E187,$B$4)+COUNTIF(E177:E182,$B$4))*E$5,"")</f>
        <v>990</v>
      </c>
      <c r="F190" s="553" t="str">
        <f t="shared" ref="F190" si="94">IF(COUNTIF(F183:F187,$B$4)+COUNTIF(F177:F182,$B$4)&gt;0,(COUNTIF(F183:F187,$B$4)+COUNTIF(F177:F182,$B$4))*F$5,"")</f>
        <v/>
      </c>
      <c r="G190" s="553" t="str">
        <f t="shared" ref="G190" si="95">IF(COUNTIF(G183:G187,$B$4)+COUNTIF(G177:G182,$B$4)&gt;0,(COUNTIF(G183:G187,$B$4)+COUNTIF(G177:G182,$B$4))*G$5,"")</f>
        <v/>
      </c>
      <c r="H190" s="553" t="str">
        <f t="shared" si="93"/>
        <v/>
      </c>
      <c r="I190" s="553" t="str">
        <f t="shared" si="93"/>
        <v/>
      </c>
      <c r="J190" s="553" t="str">
        <f t="shared" si="93"/>
        <v/>
      </c>
      <c r="K190" s="648" t="str">
        <f t="shared" si="93"/>
        <v/>
      </c>
      <c r="L190" s="644" t="str">
        <f t="shared" si="93"/>
        <v/>
      </c>
      <c r="M190" s="553" t="str">
        <f t="shared" si="93"/>
        <v/>
      </c>
      <c r="N190" s="553">
        <f t="shared" si="93"/>
        <v>450</v>
      </c>
      <c r="O190" s="553" t="str">
        <f t="shared" si="93"/>
        <v/>
      </c>
      <c r="P190" s="553" t="str">
        <f t="shared" si="93"/>
        <v/>
      </c>
      <c r="Q190" s="553" t="str">
        <f t="shared" si="93"/>
        <v/>
      </c>
      <c r="R190" s="553" t="str">
        <f t="shared" si="93"/>
        <v/>
      </c>
      <c r="S190" s="553">
        <f t="shared" si="93"/>
        <v>450</v>
      </c>
      <c r="T190" s="553" t="str">
        <f t="shared" si="93"/>
        <v/>
      </c>
    </row>
    <row r="191" spans="2:20" x14ac:dyDescent="0.2">
      <c r="B191" s="555"/>
      <c r="C191" s="556">
        <f ca="1">IF(C190&lt;&gt;"",SUM(D191:T191)-C190,"")</f>
        <v>0</v>
      </c>
      <c r="D191" s="556">
        <v>810</v>
      </c>
      <c r="E191" s="556">
        <v>990</v>
      </c>
      <c r="F191" s="556"/>
      <c r="G191" s="556"/>
      <c r="H191" s="556"/>
      <c r="I191" s="556"/>
      <c r="J191" s="556"/>
      <c r="K191" s="556"/>
      <c r="L191" s="556"/>
      <c r="M191" s="556"/>
      <c r="N191" s="556">
        <v>450</v>
      </c>
      <c r="O191" s="556"/>
      <c r="P191" s="556"/>
      <c r="Q191" s="556"/>
      <c r="R191" s="556"/>
      <c r="S191" s="556">
        <v>450</v>
      </c>
      <c r="T191" s="556"/>
    </row>
    <row r="192" spans="2:20" x14ac:dyDescent="0.2">
      <c r="B192" s="555"/>
      <c r="C192" s="668"/>
      <c r="D192" s="668"/>
      <c r="E192" s="668"/>
      <c r="F192" s="668"/>
      <c r="G192" s="668"/>
      <c r="H192" s="668"/>
      <c r="I192" s="668"/>
      <c r="J192" s="668"/>
      <c r="K192" s="668"/>
      <c r="L192" s="668"/>
      <c r="M192" s="668"/>
      <c r="N192" s="668"/>
      <c r="O192" s="668"/>
      <c r="P192" s="668"/>
      <c r="Q192" s="668"/>
      <c r="R192" s="668"/>
      <c r="S192" s="668"/>
      <c r="T192" s="668"/>
    </row>
    <row r="193" spans="2:20" x14ac:dyDescent="0.2">
      <c r="B193" s="615">
        <v>44752</v>
      </c>
      <c r="C193" s="616" t="str">
        <f t="shared" ref="C193:C199" si="96">IF(COUNTIF(D193:T193,$B$4)&gt;0,COUNTIF(D193:T193,$B$4),"")</f>
        <v/>
      </c>
      <c r="D193" s="593"/>
      <c r="E193" s="593"/>
      <c r="F193" s="593"/>
      <c r="G193" s="593"/>
      <c r="H193" s="593"/>
      <c r="I193" s="593"/>
      <c r="J193" s="593"/>
      <c r="K193" s="654"/>
      <c r="L193" s="652"/>
      <c r="M193" s="593"/>
      <c r="N193" s="593"/>
      <c r="O193" s="593"/>
      <c r="P193" s="593"/>
      <c r="Q193" s="593"/>
      <c r="R193" s="593"/>
      <c r="S193" s="593"/>
      <c r="T193" s="594"/>
    </row>
    <row r="194" spans="2:20" x14ac:dyDescent="0.2">
      <c r="B194" s="546">
        <v>44753</v>
      </c>
      <c r="C194" s="524">
        <f t="shared" si="96"/>
        <v>5</v>
      </c>
      <c r="D194" s="606" t="s">
        <v>407</v>
      </c>
      <c r="E194" s="606" t="s">
        <v>407</v>
      </c>
      <c r="F194" s="606"/>
      <c r="G194" s="606" t="s">
        <v>407</v>
      </c>
      <c r="H194" s="606"/>
      <c r="I194" s="606"/>
      <c r="J194" s="606"/>
      <c r="K194" s="660"/>
      <c r="L194" s="656"/>
      <c r="M194" s="606"/>
      <c r="N194" s="606" t="s">
        <v>407</v>
      </c>
      <c r="O194" s="606"/>
      <c r="P194" s="606"/>
      <c r="Q194" s="606"/>
      <c r="R194" s="606"/>
      <c r="S194" s="606" t="s">
        <v>407</v>
      </c>
      <c r="T194" s="606"/>
    </row>
    <row r="195" spans="2:20" x14ac:dyDescent="0.2">
      <c r="B195" s="546">
        <v>44754</v>
      </c>
      <c r="C195" s="524">
        <f t="shared" si="96"/>
        <v>5</v>
      </c>
      <c r="D195" s="548" t="s">
        <v>407</v>
      </c>
      <c r="E195" s="548" t="s">
        <v>407</v>
      </c>
      <c r="F195" s="548"/>
      <c r="G195" s="548" t="s">
        <v>407</v>
      </c>
      <c r="H195" s="548"/>
      <c r="I195" s="548"/>
      <c r="J195" s="548"/>
      <c r="K195" s="646"/>
      <c r="L195" s="575"/>
      <c r="M195" s="548"/>
      <c r="N195" s="548" t="s">
        <v>407</v>
      </c>
      <c r="O195" s="548"/>
      <c r="P195" s="548"/>
      <c r="Q195" s="548"/>
      <c r="R195" s="548"/>
      <c r="S195" s="548" t="s">
        <v>407</v>
      </c>
      <c r="T195" s="548"/>
    </row>
    <row r="196" spans="2:20" x14ac:dyDescent="0.2">
      <c r="B196" s="546">
        <v>44755</v>
      </c>
      <c r="C196" s="524">
        <f t="shared" si="96"/>
        <v>5</v>
      </c>
      <c r="D196" s="548" t="s">
        <v>407</v>
      </c>
      <c r="E196" s="548" t="s">
        <v>407</v>
      </c>
      <c r="F196" s="548"/>
      <c r="G196" s="548" t="s">
        <v>407</v>
      </c>
      <c r="H196" s="548"/>
      <c r="I196" s="548"/>
      <c r="J196" s="548"/>
      <c r="K196" s="646"/>
      <c r="L196" s="575"/>
      <c r="M196" s="548"/>
      <c r="N196" s="548" t="s">
        <v>407</v>
      </c>
      <c r="O196" s="548"/>
      <c r="P196" s="548"/>
      <c r="Q196" s="548"/>
      <c r="R196" s="548"/>
      <c r="S196" s="548" t="s">
        <v>407</v>
      </c>
      <c r="T196" s="548"/>
    </row>
    <row r="197" spans="2:20" x14ac:dyDescent="0.2">
      <c r="B197" s="546">
        <v>44756</v>
      </c>
      <c r="C197" s="524">
        <f t="shared" si="96"/>
        <v>5</v>
      </c>
      <c r="D197" s="547" t="s">
        <v>407</v>
      </c>
      <c r="E197" s="547" t="s">
        <v>407</v>
      </c>
      <c r="F197" s="547"/>
      <c r="G197" s="547" t="s">
        <v>407</v>
      </c>
      <c r="H197" s="548"/>
      <c r="I197" s="548"/>
      <c r="J197" s="548"/>
      <c r="K197" s="646"/>
      <c r="L197" s="575"/>
      <c r="M197" s="548"/>
      <c r="N197" s="547" t="s">
        <v>407</v>
      </c>
      <c r="O197" s="548"/>
      <c r="P197" s="548"/>
      <c r="Q197" s="548"/>
      <c r="R197" s="548"/>
      <c r="S197" s="547" t="s">
        <v>407</v>
      </c>
      <c r="T197" s="548"/>
    </row>
    <row r="198" spans="2:20" x14ac:dyDescent="0.2">
      <c r="B198" s="546">
        <v>44757</v>
      </c>
      <c r="C198" s="524">
        <f t="shared" si="96"/>
        <v>5</v>
      </c>
      <c r="D198" s="547" t="s">
        <v>407</v>
      </c>
      <c r="E198" s="547" t="s">
        <v>407</v>
      </c>
      <c r="F198" s="547"/>
      <c r="G198" s="547" t="s">
        <v>407</v>
      </c>
      <c r="H198" s="548"/>
      <c r="I198" s="548"/>
      <c r="J198" s="548"/>
      <c r="K198" s="646"/>
      <c r="L198" s="575"/>
      <c r="M198" s="548"/>
      <c r="N198" s="547" t="s">
        <v>407</v>
      </c>
      <c r="O198" s="548"/>
      <c r="P198" s="548"/>
      <c r="Q198" s="548"/>
      <c r="R198" s="548"/>
      <c r="S198" s="547" t="s">
        <v>407</v>
      </c>
      <c r="T198" s="548"/>
    </row>
    <row r="199" spans="2:20" x14ac:dyDescent="0.2">
      <c r="B199" s="546">
        <v>44758</v>
      </c>
      <c r="C199" s="524">
        <f t="shared" si="96"/>
        <v>3</v>
      </c>
      <c r="D199" s="547" t="s">
        <v>407</v>
      </c>
      <c r="E199" s="547" t="s">
        <v>407</v>
      </c>
      <c r="F199" s="547"/>
      <c r="G199" s="547" t="s">
        <v>600</v>
      </c>
      <c r="H199" s="548"/>
      <c r="I199" s="548"/>
      <c r="J199" s="548"/>
      <c r="K199" s="646"/>
      <c r="L199" s="575"/>
      <c r="M199" s="548"/>
      <c r="N199" s="548" t="s">
        <v>600</v>
      </c>
      <c r="O199" s="548"/>
      <c r="P199" s="548"/>
      <c r="Q199" s="548"/>
      <c r="R199" s="548"/>
      <c r="S199" s="547" t="s">
        <v>407</v>
      </c>
      <c r="T199" s="548"/>
    </row>
    <row r="200" spans="2:20" x14ac:dyDescent="0.2">
      <c r="B200" s="599" t="s">
        <v>609</v>
      </c>
      <c r="C200" s="524"/>
      <c r="D200" s="550">
        <f>IF(COUNTIF(D194:D198,$B$4)+COUNTIF(D188:D193,$B$4)&gt;0,COUNTIF(D194:D198,$B$4)+COUNTIF(D188:D193,$B$4),"")</f>
        <v>6</v>
      </c>
      <c r="E200" s="550">
        <f t="shared" ref="E200:T200" si="97">IF(COUNTIF(E194:E198,$B$4)+COUNTIF(E188:E193,$B$4)&gt;0,COUNTIF(E194:E198,$B$4)+COUNTIF(E188:E193,$B$4),"")</f>
        <v>6</v>
      </c>
      <c r="F200" s="550" t="str">
        <f t="shared" ref="F200" si="98">IF(COUNTIF(F194:F198,$B$4)+COUNTIF(F188:F193,$B$4)&gt;0,COUNTIF(F194:F198,$B$4)+COUNTIF(F188:F193,$B$4),"")</f>
        <v/>
      </c>
      <c r="G200" s="550">
        <f t="shared" ref="G200" si="99">IF(COUNTIF(G194:G198,$B$4)+COUNTIF(G188:G193,$B$4)&gt;0,COUNTIF(G194:G198,$B$4)+COUNTIF(G188:G193,$B$4),"")</f>
        <v>5</v>
      </c>
      <c r="H200" s="550" t="str">
        <f t="shared" si="97"/>
        <v/>
      </c>
      <c r="I200" s="550" t="str">
        <f t="shared" si="97"/>
        <v/>
      </c>
      <c r="J200" s="550" t="str">
        <f t="shared" si="97"/>
        <v/>
      </c>
      <c r="K200" s="647" t="str">
        <f t="shared" si="97"/>
        <v/>
      </c>
      <c r="L200" s="643" t="str">
        <f t="shared" si="97"/>
        <v/>
      </c>
      <c r="M200" s="550" t="str">
        <f t="shared" si="97"/>
        <v/>
      </c>
      <c r="N200" s="550">
        <f t="shared" si="97"/>
        <v>6</v>
      </c>
      <c r="O200" s="550" t="str">
        <f t="shared" si="97"/>
        <v/>
      </c>
      <c r="P200" s="550" t="str">
        <f t="shared" si="97"/>
        <v/>
      </c>
      <c r="Q200" s="550" t="str">
        <f t="shared" si="97"/>
        <v/>
      </c>
      <c r="R200" s="550" t="str">
        <f t="shared" si="97"/>
        <v/>
      </c>
      <c r="S200" s="550">
        <f t="shared" si="97"/>
        <v>6</v>
      </c>
      <c r="T200" s="550" t="str">
        <f t="shared" si="97"/>
        <v/>
      </c>
    </row>
    <row r="201" spans="2:20" x14ac:dyDescent="0.2">
      <c r="B201" s="586" t="s">
        <v>610</v>
      </c>
      <c r="C201" s="552">
        <f ca="1">IF(B199&lt;=TODAY(),SUM(D201:T201)-C171,"")</f>
        <v>3610</v>
      </c>
      <c r="D201" s="553">
        <f>IF(COUNTIF(D194:D198,$B$4)+COUNTIF(D188:D193,$B$4)&gt;0,(COUNTIF(D194:D198,$B$4)+COUNTIF(D188:D193,$B$4))*D$5,"")</f>
        <v>810</v>
      </c>
      <c r="E201" s="553">
        <f t="shared" ref="E201:T201" si="100">IF(COUNTIF(E194:E198,$B$4)+COUNTIF(E188:E193,$B$4)&gt;0,(COUNTIF(E194:E198,$B$4)+COUNTIF(E188:E193,$B$4))*E$5,"")</f>
        <v>990</v>
      </c>
      <c r="F201" s="553" t="str">
        <f t="shared" ref="F201" si="101">IF(COUNTIF(F194:F198,$B$4)+COUNTIF(F188:F193,$B$4)&gt;0,(COUNTIF(F194:F198,$B$4)+COUNTIF(F188:F193,$B$4))*F$5,"")</f>
        <v/>
      </c>
      <c r="G201" s="553">
        <f t="shared" ref="G201" si="102">IF(COUNTIF(G194:G198,$B$4)+COUNTIF(G188:G193,$B$4)&gt;0,(COUNTIF(G194:G198,$B$4)+COUNTIF(G188:G193,$B$4))*G$5,"")</f>
        <v>825</v>
      </c>
      <c r="H201" s="553" t="str">
        <f t="shared" si="100"/>
        <v/>
      </c>
      <c r="I201" s="553" t="str">
        <f t="shared" si="100"/>
        <v/>
      </c>
      <c r="J201" s="553" t="str">
        <f t="shared" si="100"/>
        <v/>
      </c>
      <c r="K201" s="648" t="str">
        <f t="shared" si="100"/>
        <v/>
      </c>
      <c r="L201" s="644" t="str">
        <f t="shared" si="100"/>
        <v/>
      </c>
      <c r="M201" s="553" t="str">
        <f t="shared" si="100"/>
        <v/>
      </c>
      <c r="N201" s="553">
        <f t="shared" si="100"/>
        <v>540</v>
      </c>
      <c r="O201" s="553" t="str">
        <f t="shared" si="100"/>
        <v/>
      </c>
      <c r="P201" s="553" t="str">
        <f t="shared" si="100"/>
        <v/>
      </c>
      <c r="Q201" s="553" t="str">
        <f t="shared" si="100"/>
        <v/>
      </c>
      <c r="R201" s="553" t="str">
        <f t="shared" si="100"/>
        <v/>
      </c>
      <c r="S201" s="553">
        <f t="shared" si="100"/>
        <v>540</v>
      </c>
      <c r="T201" s="553" t="str">
        <f t="shared" si="100"/>
        <v/>
      </c>
    </row>
    <row r="202" spans="2:20" x14ac:dyDescent="0.2">
      <c r="B202" s="555"/>
      <c r="C202" s="556">
        <f ca="1">IF(C201&lt;&gt;"",SUM(D202:T202)-C201,"")</f>
        <v>15</v>
      </c>
      <c r="D202" s="556">
        <v>810</v>
      </c>
      <c r="E202" s="556">
        <v>990</v>
      </c>
      <c r="F202" s="556"/>
      <c r="G202" s="556">
        <v>745</v>
      </c>
      <c r="H202" s="556"/>
      <c r="I202" s="556"/>
      <c r="J202" s="556"/>
      <c r="K202" s="556"/>
      <c r="L202" s="556"/>
      <c r="M202" s="556"/>
      <c r="N202" s="556">
        <v>540</v>
      </c>
      <c r="O202" s="556"/>
      <c r="P202" s="556"/>
      <c r="Q202" s="556"/>
      <c r="R202" s="556"/>
      <c r="S202" s="556">
        <v>540</v>
      </c>
      <c r="T202" s="556"/>
    </row>
    <row r="203" spans="2:20" x14ac:dyDescent="0.2">
      <c r="B203" s="555"/>
      <c r="C203" s="669">
        <f ca="1">IF(C201&lt;&gt;"",SUM(D202:T202)-C201,"")</f>
        <v>15</v>
      </c>
      <c r="D203" s="669">
        <f t="shared" ref="D203:T203" si="103">IFERROR(IF(D201-D202&gt;=0,D201-D202,""),"")</f>
        <v>0</v>
      </c>
      <c r="E203" s="669">
        <f t="shared" si="103"/>
        <v>0</v>
      </c>
      <c r="F203" s="669" t="str">
        <f t="shared" si="103"/>
        <v/>
      </c>
      <c r="G203" s="669">
        <f t="shared" si="103"/>
        <v>80</v>
      </c>
      <c r="H203" s="669" t="str">
        <f t="shared" si="103"/>
        <v/>
      </c>
      <c r="I203" s="669" t="str">
        <f t="shared" si="103"/>
        <v/>
      </c>
      <c r="J203" s="669" t="str">
        <f t="shared" si="103"/>
        <v/>
      </c>
      <c r="K203" s="669" t="str">
        <f t="shared" si="103"/>
        <v/>
      </c>
      <c r="L203" s="669" t="str">
        <f t="shared" si="103"/>
        <v/>
      </c>
      <c r="M203" s="669" t="str">
        <f t="shared" si="103"/>
        <v/>
      </c>
      <c r="N203" s="669">
        <f t="shared" si="103"/>
        <v>0</v>
      </c>
      <c r="O203" s="669" t="str">
        <f t="shared" si="103"/>
        <v/>
      </c>
      <c r="P203" s="669" t="str">
        <f t="shared" si="103"/>
        <v/>
      </c>
      <c r="Q203" s="669" t="str">
        <f t="shared" si="103"/>
        <v/>
      </c>
      <c r="R203" s="669" t="str">
        <f t="shared" si="103"/>
        <v/>
      </c>
      <c r="S203" s="669">
        <f t="shared" si="103"/>
        <v>0</v>
      </c>
      <c r="T203" s="669" t="str">
        <f t="shared" si="103"/>
        <v/>
      </c>
    </row>
    <row r="204" spans="2:20" x14ac:dyDescent="0.2">
      <c r="B204" s="666">
        <v>44759</v>
      </c>
      <c r="C204" s="524" t="str">
        <f t="shared" ref="C204:C210" si="104">IF(COUNTIF(D204:T204,$B$4)&gt;0,COUNTIF(D204:T204,$B$4),"")</f>
        <v/>
      </c>
      <c r="D204" s="593"/>
      <c r="E204" s="593"/>
      <c r="F204" s="593"/>
      <c r="G204" s="593"/>
      <c r="H204" s="593"/>
      <c r="I204" s="593"/>
      <c r="J204" s="593"/>
      <c r="K204" s="654"/>
      <c r="L204" s="652"/>
      <c r="M204" s="593"/>
      <c r="N204" s="593"/>
      <c r="O204" s="593"/>
      <c r="P204" s="593"/>
      <c r="Q204" s="593"/>
      <c r="R204" s="593"/>
      <c r="S204" s="593"/>
      <c r="T204" s="594"/>
    </row>
    <row r="205" spans="2:20" x14ac:dyDescent="0.2">
      <c r="B205" s="666">
        <v>44760</v>
      </c>
      <c r="C205" s="524">
        <f t="shared" si="104"/>
        <v>3</v>
      </c>
      <c r="D205" s="606" t="s">
        <v>407</v>
      </c>
      <c r="E205" s="606" t="s">
        <v>407</v>
      </c>
      <c r="F205" s="606"/>
      <c r="G205" s="606"/>
      <c r="H205" s="606"/>
      <c r="I205" s="606"/>
      <c r="J205" s="606"/>
      <c r="K205" s="660"/>
      <c r="L205" s="656"/>
      <c r="M205" s="606"/>
      <c r="N205" s="606"/>
      <c r="O205" s="606"/>
      <c r="P205" s="606"/>
      <c r="Q205" s="606"/>
      <c r="R205" s="606"/>
      <c r="S205" s="606" t="s">
        <v>407</v>
      </c>
      <c r="T205" s="606"/>
    </row>
    <row r="206" spans="2:20" x14ac:dyDescent="0.2">
      <c r="B206" s="666">
        <v>44761</v>
      </c>
      <c r="C206" s="524">
        <f t="shared" si="104"/>
        <v>3</v>
      </c>
      <c r="D206" s="548" t="s">
        <v>407</v>
      </c>
      <c r="E206" s="548" t="s">
        <v>407</v>
      </c>
      <c r="F206" s="548"/>
      <c r="G206" s="548"/>
      <c r="H206" s="548"/>
      <c r="I206" s="548"/>
      <c r="J206" s="548"/>
      <c r="K206" s="646"/>
      <c r="L206" s="575"/>
      <c r="M206" s="548"/>
      <c r="N206" s="548"/>
      <c r="O206" s="548"/>
      <c r="P206" s="548"/>
      <c r="Q206" s="548"/>
      <c r="R206" s="548"/>
      <c r="S206" s="548" t="s">
        <v>407</v>
      </c>
      <c r="T206" s="548"/>
    </row>
    <row r="207" spans="2:20" x14ac:dyDescent="0.2">
      <c r="B207" s="666">
        <v>44762</v>
      </c>
      <c r="C207" s="524">
        <f t="shared" si="104"/>
        <v>4</v>
      </c>
      <c r="D207" s="548" t="s">
        <v>407</v>
      </c>
      <c r="E207" s="548" t="s">
        <v>407</v>
      </c>
      <c r="F207" s="548"/>
      <c r="G207" s="548"/>
      <c r="H207" s="548"/>
      <c r="I207" s="548"/>
      <c r="J207" s="548"/>
      <c r="K207" s="646"/>
      <c r="L207" s="575"/>
      <c r="M207" s="548"/>
      <c r="N207" s="548"/>
      <c r="O207" s="548"/>
      <c r="P207" s="548"/>
      <c r="Q207" s="548"/>
      <c r="R207" s="548"/>
      <c r="S207" s="548" t="s">
        <v>407</v>
      </c>
      <c r="T207" s="548" t="s">
        <v>407</v>
      </c>
    </row>
    <row r="208" spans="2:20" x14ac:dyDescent="0.2">
      <c r="B208" s="666">
        <v>44763</v>
      </c>
      <c r="C208" s="524">
        <f t="shared" si="104"/>
        <v>5</v>
      </c>
      <c r="D208" s="548" t="s">
        <v>407</v>
      </c>
      <c r="E208" s="548" t="s">
        <v>407</v>
      </c>
      <c r="F208" s="548" t="s">
        <v>407</v>
      </c>
      <c r="G208" s="548"/>
      <c r="H208" s="548"/>
      <c r="I208" s="548"/>
      <c r="J208" s="548"/>
      <c r="K208" s="646"/>
      <c r="L208" s="575"/>
      <c r="M208" s="548"/>
      <c r="N208" s="548"/>
      <c r="O208" s="548"/>
      <c r="P208" s="548"/>
      <c r="Q208" s="548"/>
      <c r="R208" s="548"/>
      <c r="S208" s="548" t="s">
        <v>407</v>
      </c>
      <c r="T208" s="548" t="s">
        <v>407</v>
      </c>
    </row>
    <row r="209" spans="2:20" x14ac:dyDescent="0.2">
      <c r="B209" s="666">
        <v>44764</v>
      </c>
      <c r="C209" s="524">
        <f t="shared" si="104"/>
        <v>5</v>
      </c>
      <c r="D209" s="548" t="s">
        <v>407</v>
      </c>
      <c r="E209" s="548" t="s">
        <v>407</v>
      </c>
      <c r="F209" s="548" t="s">
        <v>407</v>
      </c>
      <c r="G209" s="548"/>
      <c r="H209" s="548"/>
      <c r="I209" s="548"/>
      <c r="J209" s="548"/>
      <c r="K209" s="646"/>
      <c r="L209" s="575"/>
      <c r="M209" s="548"/>
      <c r="N209" s="548"/>
      <c r="O209" s="548"/>
      <c r="P209" s="548"/>
      <c r="Q209" s="548"/>
      <c r="R209" s="548"/>
      <c r="S209" s="548" t="s">
        <v>407</v>
      </c>
      <c r="T209" s="548" t="s">
        <v>407</v>
      </c>
    </row>
    <row r="210" spans="2:20" x14ac:dyDescent="0.2">
      <c r="B210" s="666">
        <v>44765</v>
      </c>
      <c r="C210" s="524" t="str">
        <f t="shared" si="104"/>
        <v/>
      </c>
      <c r="D210" s="548"/>
      <c r="E210" s="548" t="s">
        <v>627</v>
      </c>
      <c r="F210" s="548"/>
      <c r="G210" s="548"/>
      <c r="H210" s="548"/>
      <c r="I210" s="548"/>
      <c r="J210" s="548"/>
      <c r="K210" s="646"/>
      <c r="L210" s="575"/>
      <c r="M210" s="548"/>
      <c r="N210" s="548"/>
      <c r="O210" s="548"/>
      <c r="P210" s="548"/>
      <c r="Q210" s="548"/>
      <c r="R210" s="548"/>
      <c r="S210" s="548" t="s">
        <v>603</v>
      </c>
      <c r="T210" s="548"/>
    </row>
    <row r="211" spans="2:20" x14ac:dyDescent="0.2">
      <c r="B211" s="599" t="s">
        <v>609</v>
      </c>
      <c r="C211" s="524"/>
      <c r="D211" s="550">
        <f>IF(COUNTIF(D205:D209,$B$4)+COUNTIF(D199:D204,$B$4)&gt;0,COUNTIF(D205:D209,$B$4)+COUNTIF(D199:D204,$B$4),"")</f>
        <v>6</v>
      </c>
      <c r="E211" s="550">
        <f t="shared" ref="E211:T211" si="105">IF(COUNTIF(E205:E209,$B$4)+COUNTIF(E199:E204,$B$4)&gt;0,COUNTIF(E205:E209,$B$4)+COUNTIF(E199:E204,$B$4),"")</f>
        <v>6</v>
      </c>
      <c r="F211" s="550">
        <f t="shared" ref="F211" si="106">IF(COUNTIF(F205:F209,$B$4)+COUNTIF(F199:F204,$B$4)&gt;0,COUNTIF(F205:F209,$B$4)+COUNTIF(F199:F204,$B$4),"")</f>
        <v>2</v>
      </c>
      <c r="G211" s="550" t="str">
        <f t="shared" ref="G211" si="107">IF(COUNTIF(G205:G209,$B$4)+COUNTIF(G199:G204,$B$4)&gt;0,COUNTIF(G205:G209,$B$4)+COUNTIF(G199:G204,$B$4),"")</f>
        <v/>
      </c>
      <c r="H211" s="550" t="str">
        <f t="shared" si="105"/>
        <v/>
      </c>
      <c r="I211" s="550" t="str">
        <f t="shared" si="105"/>
        <v/>
      </c>
      <c r="J211" s="550" t="str">
        <f t="shared" si="105"/>
        <v/>
      </c>
      <c r="K211" s="647" t="str">
        <f t="shared" si="105"/>
        <v/>
      </c>
      <c r="L211" s="643" t="str">
        <f t="shared" si="105"/>
        <v/>
      </c>
      <c r="M211" s="550" t="str">
        <f t="shared" si="105"/>
        <v/>
      </c>
      <c r="N211" s="550" t="str">
        <f t="shared" si="105"/>
        <v/>
      </c>
      <c r="O211" s="550" t="str">
        <f t="shared" si="105"/>
        <v/>
      </c>
      <c r="P211" s="550" t="str">
        <f t="shared" si="105"/>
        <v/>
      </c>
      <c r="Q211" s="550" t="str">
        <f t="shared" si="105"/>
        <v/>
      </c>
      <c r="R211" s="550" t="str">
        <f t="shared" si="105"/>
        <v/>
      </c>
      <c r="S211" s="550">
        <f t="shared" si="105"/>
        <v>6</v>
      </c>
      <c r="T211" s="550">
        <f t="shared" si="105"/>
        <v>3</v>
      </c>
    </row>
    <row r="212" spans="2:20" x14ac:dyDescent="0.2">
      <c r="B212" s="586" t="s">
        <v>610</v>
      </c>
      <c r="C212" s="552">
        <f ca="1">IF(B209&lt;=TODAY(),SUM(D212:T212),"")</f>
        <v>2940</v>
      </c>
      <c r="D212" s="553">
        <f>IF(COUNTIF(D205:D209,$B$4)+COUNTIF(D199:D204,$B$4)&gt;0,(COUNTIF(D205:D209,$B$4)+COUNTIF(D199:D204,$B$4))*D$5,"")</f>
        <v>810</v>
      </c>
      <c r="E212" s="553">
        <f t="shared" ref="E212:T212" si="108">IF(COUNTIF(E205:E209,$B$4)+COUNTIF(E199:E204,$B$4)&gt;0,(COUNTIF(E205:E209,$B$4)+COUNTIF(E199:E204,$B$4))*E$5,"")</f>
        <v>990</v>
      </c>
      <c r="F212" s="553">
        <f t="shared" ref="F212" si="109">IF(COUNTIF(F205:F209,$B$4)+COUNTIF(F199:F204,$B$4)&gt;0,(COUNTIF(F205:F209,$B$4)+COUNTIF(F199:F204,$B$4))*F$5,"")</f>
        <v>330</v>
      </c>
      <c r="G212" s="553" t="str">
        <f t="shared" ref="G212" si="110">IF(COUNTIF(G205:G209,$B$4)+COUNTIF(G199:G204,$B$4)&gt;0,(COUNTIF(G205:G209,$B$4)+COUNTIF(G199:G204,$B$4))*G$5,"")</f>
        <v/>
      </c>
      <c r="H212" s="553" t="str">
        <f t="shared" si="108"/>
        <v/>
      </c>
      <c r="I212" s="553" t="str">
        <f t="shared" si="108"/>
        <v/>
      </c>
      <c r="J212" s="553" t="str">
        <f t="shared" si="108"/>
        <v/>
      </c>
      <c r="K212" s="648" t="str">
        <f t="shared" si="108"/>
        <v/>
      </c>
      <c r="L212" s="644" t="str">
        <f t="shared" si="108"/>
        <v/>
      </c>
      <c r="M212" s="553" t="str">
        <f t="shared" si="108"/>
        <v/>
      </c>
      <c r="N212" s="553" t="str">
        <f t="shared" si="108"/>
        <v/>
      </c>
      <c r="O212" s="553" t="str">
        <f t="shared" si="108"/>
        <v/>
      </c>
      <c r="P212" s="553" t="str">
        <f t="shared" si="108"/>
        <v/>
      </c>
      <c r="Q212" s="553" t="str">
        <f t="shared" si="108"/>
        <v/>
      </c>
      <c r="R212" s="553" t="str">
        <f t="shared" si="108"/>
        <v/>
      </c>
      <c r="S212" s="553">
        <f t="shared" si="108"/>
        <v>540</v>
      </c>
      <c r="T212" s="553">
        <f t="shared" si="108"/>
        <v>270</v>
      </c>
    </row>
    <row r="213" spans="2:20" x14ac:dyDescent="0.2">
      <c r="C213" s="556">
        <f>IFERROR(IF(SUM(D213:T213)&gt;=0,SUM(D213:T213),""),"")</f>
        <v>1840</v>
      </c>
      <c r="D213" s="556">
        <v>310</v>
      </c>
      <c r="E213" s="556">
        <v>390</v>
      </c>
      <c r="F213" s="556">
        <v>330</v>
      </c>
      <c r="G213" s="556"/>
      <c r="H213" s="556"/>
      <c r="I213" s="556"/>
      <c r="J213" s="556"/>
      <c r="K213" s="556"/>
      <c r="L213" s="556"/>
      <c r="M213" s="556"/>
      <c r="N213" s="556"/>
      <c r="O213" s="556"/>
      <c r="P213" s="556"/>
      <c r="Q213" s="556"/>
      <c r="R213" s="556"/>
      <c r="S213" s="556">
        <v>540</v>
      </c>
      <c r="T213" s="556">
        <v>270</v>
      </c>
    </row>
    <row r="214" spans="2:20" x14ac:dyDescent="0.2">
      <c r="C214" s="669">
        <f ca="1">IF(C212&lt;&gt;"",SUM(D213:T213)-C212,"")</f>
        <v>-1100</v>
      </c>
      <c r="D214" s="669">
        <f t="shared" ref="D214:T214" si="111">IFERROR(IF(D212-D213&gt;=0,D212-D213,""),"")</f>
        <v>500</v>
      </c>
      <c r="E214" s="669">
        <f t="shared" si="111"/>
        <v>600</v>
      </c>
      <c r="F214" s="669">
        <f t="shared" si="111"/>
        <v>0</v>
      </c>
      <c r="G214" s="669" t="str">
        <f t="shared" si="111"/>
        <v/>
      </c>
      <c r="H214" s="669" t="str">
        <f t="shared" si="111"/>
        <v/>
      </c>
      <c r="I214" s="669" t="str">
        <f t="shared" si="111"/>
        <v/>
      </c>
      <c r="J214" s="669" t="str">
        <f t="shared" si="111"/>
        <v/>
      </c>
      <c r="K214" s="669" t="str">
        <f t="shared" si="111"/>
        <v/>
      </c>
      <c r="L214" s="669" t="str">
        <f t="shared" si="111"/>
        <v/>
      </c>
      <c r="M214" s="669" t="str">
        <f t="shared" si="111"/>
        <v/>
      </c>
      <c r="N214" s="669" t="str">
        <f t="shared" si="111"/>
        <v/>
      </c>
      <c r="O214" s="669" t="str">
        <f t="shared" si="111"/>
        <v/>
      </c>
      <c r="P214" s="669" t="str">
        <f t="shared" si="111"/>
        <v/>
      </c>
      <c r="Q214" s="669" t="str">
        <f t="shared" si="111"/>
        <v/>
      </c>
      <c r="R214" s="669" t="str">
        <f t="shared" si="111"/>
        <v/>
      </c>
      <c r="S214" s="669">
        <f t="shared" si="111"/>
        <v>0</v>
      </c>
      <c r="T214" s="669">
        <f t="shared" si="111"/>
        <v>0</v>
      </c>
    </row>
    <row r="215" spans="2:20" x14ac:dyDescent="0.2">
      <c r="B215" s="666">
        <v>44766</v>
      </c>
      <c r="C215" s="524" t="str">
        <f t="shared" ref="C215:C221" si="112">IF(COUNTIF(D215:T215,$B$4)&gt;0,COUNTIF(D215:T215,$B$4),"")</f>
        <v/>
      </c>
      <c r="D215" s="593"/>
      <c r="E215" s="593" t="s">
        <v>603</v>
      </c>
      <c r="F215" s="593"/>
      <c r="G215" s="593"/>
      <c r="H215" s="593"/>
      <c r="I215" s="593"/>
      <c r="J215" s="593"/>
      <c r="K215" s="654"/>
      <c r="L215" s="652"/>
      <c r="M215" s="593"/>
      <c r="N215" s="593"/>
      <c r="O215" s="593"/>
      <c r="P215" s="593"/>
      <c r="Q215" s="593"/>
      <c r="R215" s="593"/>
      <c r="S215" s="593"/>
      <c r="T215" s="594"/>
    </row>
    <row r="216" spans="2:20" x14ac:dyDescent="0.2">
      <c r="B216" s="666">
        <v>44767</v>
      </c>
      <c r="C216" s="524">
        <f t="shared" si="112"/>
        <v>3</v>
      </c>
      <c r="D216" s="606" t="s">
        <v>407</v>
      </c>
      <c r="E216" s="606" t="s">
        <v>603</v>
      </c>
      <c r="F216" s="606" t="s">
        <v>407</v>
      </c>
      <c r="G216" s="606"/>
      <c r="H216" s="606"/>
      <c r="I216" s="606"/>
      <c r="J216" s="606"/>
      <c r="K216" s="660"/>
      <c r="L216" s="656"/>
      <c r="M216" s="606"/>
      <c r="N216" s="606"/>
      <c r="O216" s="606"/>
      <c r="P216" s="606"/>
      <c r="Q216" s="606"/>
      <c r="R216" s="606"/>
      <c r="S216" s="606" t="s">
        <v>603</v>
      </c>
      <c r="T216" s="606" t="s">
        <v>407</v>
      </c>
    </row>
    <row r="217" spans="2:20" x14ac:dyDescent="0.2">
      <c r="B217" s="666">
        <v>44768</v>
      </c>
      <c r="C217" s="524">
        <f t="shared" si="112"/>
        <v>3</v>
      </c>
      <c r="D217" s="548" t="s">
        <v>407</v>
      </c>
      <c r="E217" s="548" t="s">
        <v>603</v>
      </c>
      <c r="F217" s="548" t="s">
        <v>407</v>
      </c>
      <c r="G217" s="548"/>
      <c r="H217" s="548"/>
      <c r="I217" s="548"/>
      <c r="J217" s="548"/>
      <c r="K217" s="646"/>
      <c r="L217" s="575"/>
      <c r="M217" s="548"/>
      <c r="N217" s="548"/>
      <c r="O217" s="548"/>
      <c r="P217" s="548"/>
      <c r="Q217" s="548"/>
      <c r="R217" s="548"/>
      <c r="S217" s="548" t="s">
        <v>603</v>
      </c>
      <c r="T217" s="548" t="s">
        <v>407</v>
      </c>
    </row>
    <row r="218" spans="2:20" x14ac:dyDescent="0.2">
      <c r="B218" s="666">
        <v>44769</v>
      </c>
      <c r="C218" s="524">
        <f t="shared" si="112"/>
        <v>3</v>
      </c>
      <c r="D218" s="548" t="s">
        <v>407</v>
      </c>
      <c r="E218" s="548" t="s">
        <v>603</v>
      </c>
      <c r="F218" s="548" t="s">
        <v>407</v>
      </c>
      <c r="G218" s="548"/>
      <c r="H218" s="548"/>
      <c r="I218" s="548"/>
      <c r="J218" s="548"/>
      <c r="K218" s="646"/>
      <c r="L218" s="575"/>
      <c r="M218" s="548"/>
      <c r="N218" s="548"/>
      <c r="O218" s="548"/>
      <c r="P218" s="548"/>
      <c r="Q218" s="548"/>
      <c r="R218" s="548"/>
      <c r="S218" s="548" t="s">
        <v>603</v>
      </c>
      <c r="T218" s="548" t="s">
        <v>407</v>
      </c>
    </row>
    <row r="219" spans="2:20" x14ac:dyDescent="0.2">
      <c r="B219" s="666">
        <v>44770</v>
      </c>
      <c r="C219" s="524">
        <f t="shared" si="112"/>
        <v>3</v>
      </c>
      <c r="D219" s="548" t="s">
        <v>407</v>
      </c>
      <c r="E219" s="548" t="s">
        <v>603</v>
      </c>
      <c r="F219" s="548" t="s">
        <v>407</v>
      </c>
      <c r="G219" s="548"/>
      <c r="H219" s="548"/>
      <c r="I219" s="548"/>
      <c r="J219" s="548"/>
      <c r="K219" s="646"/>
      <c r="L219" s="575"/>
      <c r="M219" s="548"/>
      <c r="N219" s="548"/>
      <c r="O219" s="548"/>
      <c r="P219" s="548"/>
      <c r="Q219" s="548"/>
      <c r="R219" s="548"/>
      <c r="S219" s="548" t="s">
        <v>603</v>
      </c>
      <c r="T219" s="548" t="s">
        <v>407</v>
      </c>
    </row>
    <row r="220" spans="2:20" x14ac:dyDescent="0.2">
      <c r="B220" s="666">
        <v>44771</v>
      </c>
      <c r="C220" s="524">
        <f t="shared" si="112"/>
        <v>3</v>
      </c>
      <c r="D220" s="548" t="s">
        <v>407</v>
      </c>
      <c r="E220" s="548" t="s">
        <v>603</v>
      </c>
      <c r="F220" s="548" t="s">
        <v>407</v>
      </c>
      <c r="G220" s="548"/>
      <c r="H220" s="548"/>
      <c r="I220" s="548"/>
      <c r="J220" s="548"/>
      <c r="K220" s="646"/>
      <c r="L220" s="575"/>
      <c r="M220" s="548"/>
      <c r="N220" s="548"/>
      <c r="O220" s="548"/>
      <c r="P220" s="548"/>
      <c r="Q220" s="548"/>
      <c r="R220" s="548"/>
      <c r="S220" s="548" t="s">
        <v>603</v>
      </c>
      <c r="T220" s="548" t="s">
        <v>407</v>
      </c>
    </row>
    <row r="221" spans="2:20" x14ac:dyDescent="0.2">
      <c r="B221" s="666">
        <v>44772</v>
      </c>
      <c r="C221" s="524">
        <f t="shared" si="112"/>
        <v>3</v>
      </c>
      <c r="D221" s="548" t="s">
        <v>407</v>
      </c>
      <c r="E221" s="548" t="s">
        <v>603</v>
      </c>
      <c r="F221" s="548" t="s">
        <v>407</v>
      </c>
      <c r="G221" s="548"/>
      <c r="H221" s="548"/>
      <c r="I221" s="548"/>
      <c r="J221" s="548"/>
      <c r="K221" s="646"/>
      <c r="L221" s="575"/>
      <c r="M221" s="548"/>
      <c r="N221" s="548"/>
      <c r="O221" s="548"/>
      <c r="P221" s="548"/>
      <c r="Q221" s="548"/>
      <c r="R221" s="548"/>
      <c r="S221" s="548" t="s">
        <v>603</v>
      </c>
      <c r="T221" s="548" t="s">
        <v>407</v>
      </c>
    </row>
    <row r="222" spans="2:20" x14ac:dyDescent="0.2">
      <c r="B222" s="599" t="s">
        <v>609</v>
      </c>
      <c r="C222" s="524"/>
      <c r="D222" s="550">
        <f>IF(COUNTIF(D216:D220,$B$4)+COUNTIF(D210:D215,$B$4)&gt;0,COUNTIF(D216:D220,$B$4)+COUNTIF(D210:D215,$B$4),"")</f>
        <v>5</v>
      </c>
      <c r="E222" s="550" t="str">
        <f>IF(COUNTIF(E216:E220,$B$4)+COUNTIF(E210:E215,$B$4)&gt;0,COUNTIF(E216:E220,$B$4)+COUNTIF(E210:E215,$B$4),"")</f>
        <v/>
      </c>
      <c r="F222" s="550">
        <f>IF(COUNTIF(F216:F220,$B$4)+COUNTIF(F210:F215,$B$4)&gt;0,COUNTIF(F216:F220,$B$4)+COUNTIF(F210:F215,$B$4),"")</f>
        <v>5</v>
      </c>
      <c r="G222" s="550" t="str">
        <f>IF(COUNTIF(G216:G220,$B$4)+COUNTIF(G210:G215,$B$4)&gt;0,COUNTIF(G216:G220,$B$4)+COUNTIF(G210:G215,$B$4),"")</f>
        <v/>
      </c>
      <c r="H222" s="550" t="str">
        <f>IF(COUNTIF(H216:H220,$B$4)+COUNTIF(H210:H215,$B$4)&gt;0,COUNTIF(H216:H220,$B$4)+COUNTIF(H210:H215,$B$4),"")</f>
        <v/>
      </c>
      <c r="I222" s="550" t="str">
        <f>IF(COUNTIF(I216:I220,$B$4)+COUNTIF(I210:I215,$B$4)&gt;0,COUNTIF(I216:I220,$B$4)+COUNTIF(I210:I215,$B$4),"")</f>
        <v/>
      </c>
      <c r="J222" s="550" t="str">
        <f>IF(COUNTIF(J216:J220,$B$4)+COUNTIF(J210:J215,$B$4)&gt;0,COUNTIF(J216:J220,$B$4)+COUNTIF(J210:J215,$B$4),"")</f>
        <v/>
      </c>
      <c r="K222" s="647" t="str">
        <f>IF(COUNTIF(K216:K220,$B$4)+COUNTIF(K210:K215,$B$4)&gt;0,COUNTIF(K216:K220,$B$4)+COUNTIF(K210:K215,$B$4),"")</f>
        <v/>
      </c>
      <c r="L222" s="643" t="str">
        <f>IF(COUNTIF(L216:L220,$B$4)+COUNTIF(L210:L215,$B$4)&gt;0,COUNTIF(L216:L220,$B$4)+COUNTIF(L210:L215,$B$4),"")</f>
        <v/>
      </c>
      <c r="M222" s="550" t="str">
        <f>IF(COUNTIF(M216:M220,$B$4)+COUNTIF(M210:M215,$B$4)&gt;0,COUNTIF(M216:M220,$B$4)+COUNTIF(M210:M215,$B$4),"")</f>
        <v/>
      </c>
      <c r="N222" s="550" t="str">
        <f>IF(COUNTIF(N216:N220,$B$4)+COUNTIF(N210:N215,$B$4)&gt;0,COUNTIF(N216:N220,$B$4)+COUNTIF(N210:N215,$B$4),"")</f>
        <v/>
      </c>
      <c r="O222" s="550" t="str">
        <f>IF(COUNTIF(O216:O220,$B$4)+COUNTIF(O210:O215,$B$4)&gt;0,COUNTIF(O216:O220,$B$4)+COUNTIF(O210:O215,$B$4),"")</f>
        <v/>
      </c>
      <c r="P222" s="550" t="str">
        <f>IF(COUNTIF(P216:P220,$B$4)+COUNTIF(P210:P215,$B$4)&gt;0,COUNTIF(P216:P220,$B$4)+COUNTIF(P210:P215,$B$4),"")</f>
        <v/>
      </c>
      <c r="Q222" s="550" t="str">
        <f>IF(COUNTIF(Q216:Q220,$B$4)+COUNTIF(Q210:Q215,$B$4)&gt;0,COUNTIF(Q216:Q220,$B$4)+COUNTIF(Q210:Q215,$B$4),"")</f>
        <v/>
      </c>
      <c r="R222" s="550" t="str">
        <f>IF(COUNTIF(R216:R220,$B$4)+COUNTIF(R210:R215,$B$4)&gt;0,COUNTIF(R216:R220,$B$4)+COUNTIF(R210:R215,$B$4),"")</f>
        <v/>
      </c>
      <c r="S222" s="550" t="str">
        <f>IF(COUNTIF(S216:S220,$B$4)+COUNTIF(S210:S215,$B$4)&gt;0,COUNTIF(S216:S220,$B$4)+COUNTIF(S210:S215,$B$4),"")</f>
        <v/>
      </c>
      <c r="T222" s="550">
        <f>IF(COUNTIF(T216:T220,$B$4)+COUNTIF(T210:T215,$B$4)&gt;0,COUNTIF(T216:T220,$B$4)+COUNTIF(T210:T215,$B$4),"")</f>
        <v>5</v>
      </c>
    </row>
    <row r="223" spans="2:20" x14ac:dyDescent="0.2">
      <c r="B223" s="586" t="s">
        <v>610</v>
      </c>
      <c r="C223" s="552">
        <f ca="1">IF(B220&lt;=TODAY(),SUM(D223:T223),"")</f>
        <v>1950</v>
      </c>
      <c r="D223" s="553">
        <f>IF(COUNTIF(D216:D220,$B$4)+COUNTIF(D210:D215,$B$4)&gt;0,(COUNTIF(D216:D220,$B$4)+COUNTIF(D210:D215,$B$4))*D$5,"")</f>
        <v>675</v>
      </c>
      <c r="E223" s="553" t="str">
        <f>IF(COUNTIF(E216:E220,$B$4)+COUNTIF(E210:E215,$B$4)&gt;0,(COUNTIF(E216:E220,$B$4)+COUNTIF(E210:E215,$B$4))*E$5,"")</f>
        <v/>
      </c>
      <c r="F223" s="553">
        <f>IF(COUNTIF(F216:F220,$B$4)+COUNTIF(F210:F215,$B$4)&gt;0,(COUNTIF(F216:F220,$B$4)+COUNTIF(F210:F215,$B$4))*F$5,"")</f>
        <v>825</v>
      </c>
      <c r="G223" s="553" t="str">
        <f>IF(COUNTIF(G216:G220,$B$4)+COUNTIF(G210:G215,$B$4)&gt;0,(COUNTIF(G216:G220,$B$4)+COUNTIF(G210:G215,$B$4))*G$5,"")</f>
        <v/>
      </c>
      <c r="H223" s="553" t="str">
        <f>IF(COUNTIF(H216:H220,$B$4)+COUNTIF(H210:H215,$B$4)&gt;0,(COUNTIF(H216:H220,$B$4)+COUNTIF(H210:H215,$B$4))*H$5,"")</f>
        <v/>
      </c>
      <c r="I223" s="553" t="str">
        <f>IF(COUNTIF(I216:I220,$B$4)+COUNTIF(I210:I215,$B$4)&gt;0,(COUNTIF(I216:I220,$B$4)+COUNTIF(I210:I215,$B$4))*I$5,"")</f>
        <v/>
      </c>
      <c r="J223" s="553" t="str">
        <f>IF(COUNTIF(J216:J220,$B$4)+COUNTIF(J210:J215,$B$4)&gt;0,(COUNTIF(J216:J220,$B$4)+COUNTIF(J210:J215,$B$4))*J$5,"")</f>
        <v/>
      </c>
      <c r="K223" s="648" t="str">
        <f>IF(COUNTIF(K216:K220,$B$4)+COUNTIF(K210:K215,$B$4)&gt;0,(COUNTIF(K216:K220,$B$4)+COUNTIF(K210:K215,$B$4))*K$5,"")</f>
        <v/>
      </c>
      <c r="L223" s="644" t="str">
        <f>IF(COUNTIF(L216:L220,$B$4)+COUNTIF(L210:L215,$B$4)&gt;0,(COUNTIF(L216:L220,$B$4)+COUNTIF(L210:L215,$B$4))*L$5,"")</f>
        <v/>
      </c>
      <c r="M223" s="553" t="str">
        <f>IF(COUNTIF(M216:M220,$B$4)+COUNTIF(M210:M215,$B$4)&gt;0,(COUNTIF(M216:M220,$B$4)+COUNTIF(M210:M215,$B$4))*M$5,"")</f>
        <v/>
      </c>
      <c r="N223" s="553" t="str">
        <f>IF(COUNTIF(N216:N220,$B$4)+COUNTIF(N210:N215,$B$4)&gt;0,(COUNTIF(N216:N220,$B$4)+COUNTIF(N210:N215,$B$4))*N$5,"")</f>
        <v/>
      </c>
      <c r="O223" s="553" t="str">
        <f>IF(COUNTIF(O216:O220,$B$4)+COUNTIF(O210:O215,$B$4)&gt;0,(COUNTIF(O216:O220,$B$4)+COUNTIF(O210:O215,$B$4))*O$5,"")</f>
        <v/>
      </c>
      <c r="P223" s="553" t="str">
        <f>IF(COUNTIF(P216:P220,$B$4)+COUNTIF(P210:P215,$B$4)&gt;0,(COUNTIF(P216:P220,$B$4)+COUNTIF(P210:P215,$B$4))*P$5,"")</f>
        <v/>
      </c>
      <c r="Q223" s="553" t="str">
        <f>IF(COUNTIF(Q216:Q220,$B$4)+COUNTIF(Q210:Q215,$B$4)&gt;0,(COUNTIF(Q216:Q220,$B$4)+COUNTIF(Q210:Q215,$B$4))*Q$5,"")</f>
        <v/>
      </c>
      <c r="R223" s="553" t="str">
        <f>IF(COUNTIF(R216:R220,$B$4)+COUNTIF(R210:R215,$B$4)&gt;0,(COUNTIF(R216:R220,$B$4)+COUNTIF(R210:R215,$B$4))*R$5,"")</f>
        <v/>
      </c>
      <c r="S223" s="553" t="str">
        <f>IF(COUNTIF(S216:S220,$B$4)+COUNTIF(S210:S215,$B$4)&gt;0,(COUNTIF(S216:S220,$B$4)+COUNTIF(S210:S215,$B$4))*S$5,"")</f>
        <v/>
      </c>
      <c r="T223" s="553">
        <f>IF(COUNTIF(T216:T220,$B$4)+COUNTIF(T210:T215,$B$4)&gt;0,(COUNTIF(T216:T220,$B$4)+COUNTIF(T210:T215,$B$4))*T$5,"")</f>
        <v>450</v>
      </c>
    </row>
    <row r="224" spans="2:20" x14ac:dyDescent="0.2">
      <c r="C224" s="556">
        <f ca="1">IF(C223&lt;&gt;"",SUM(D224:T224)-C223,"")</f>
        <v>-1950</v>
      </c>
      <c r="D224" s="556"/>
      <c r="E224" s="556"/>
      <c r="F224" s="556"/>
      <c r="G224" s="556"/>
      <c r="H224" s="556"/>
      <c r="I224" s="556"/>
      <c r="J224" s="556"/>
      <c r="K224" s="556"/>
      <c r="L224" s="556"/>
      <c r="M224" s="556"/>
      <c r="N224" s="556"/>
      <c r="O224" s="556"/>
      <c r="P224" s="556"/>
      <c r="Q224" s="556"/>
      <c r="R224" s="556"/>
      <c r="S224" s="556"/>
      <c r="T224" s="556"/>
    </row>
    <row r="225" spans="2:20" x14ac:dyDescent="0.2">
      <c r="C225" s="591"/>
      <c r="D225" s="668"/>
      <c r="E225" s="668"/>
      <c r="F225" s="668"/>
      <c r="G225" s="668"/>
      <c r="H225" s="668"/>
      <c r="I225" s="668"/>
      <c r="J225" s="668"/>
      <c r="K225" s="668"/>
      <c r="L225" s="668"/>
      <c r="M225" s="668"/>
      <c r="N225" s="668"/>
      <c r="O225" s="668"/>
      <c r="P225" s="668"/>
      <c r="Q225" s="668"/>
      <c r="R225" s="668"/>
      <c r="S225" s="668"/>
      <c r="T225" s="668"/>
    </row>
    <row r="226" spans="2:20" x14ac:dyDescent="0.2">
      <c r="B226" s="666">
        <v>44773</v>
      </c>
      <c r="C226" s="524" t="str">
        <f t="shared" ref="C226:C244" si="113">IF(COUNTIF(D226:T226,$B$4)&gt;0,COUNTIF(D226:T226,$B$4),"")</f>
        <v/>
      </c>
      <c r="D226" s="593"/>
      <c r="E226" s="593"/>
      <c r="F226" s="593"/>
      <c r="G226" s="593"/>
      <c r="H226" s="593"/>
      <c r="I226" s="593"/>
      <c r="J226" s="593"/>
      <c r="K226" s="654"/>
      <c r="L226" s="652"/>
      <c r="M226" s="593"/>
      <c r="N226" s="593"/>
      <c r="O226" s="593"/>
      <c r="P226" s="593"/>
      <c r="Q226" s="593"/>
      <c r="R226" s="593"/>
      <c r="S226" s="593"/>
      <c r="T226" s="594"/>
    </row>
    <row r="227" spans="2:20" x14ac:dyDescent="0.2">
      <c r="B227" s="598"/>
      <c r="C227" s="566"/>
      <c r="D227" s="550">
        <f>IF(COUNTIF(D222:D226,$B$4)+COUNTIF(D221:D226,$B$4)&gt;0,COUNTIF(D222:D226,$B$4)+COUNTIF(D221:D226,$B$4),"")</f>
        <v>1</v>
      </c>
      <c r="E227" s="550" t="str">
        <f t="shared" ref="E227:T227" si="114">IF(COUNTIF(E222:E226,$B$4)+COUNTIF(E221:E226,$B$4)&gt;0,COUNTIF(E222:E226,$B$4)+COUNTIF(E221:E226,$B$4),"")</f>
        <v/>
      </c>
      <c r="F227" s="550">
        <f t="shared" si="114"/>
        <v>1</v>
      </c>
      <c r="G227" s="550" t="str">
        <f t="shared" si="114"/>
        <v/>
      </c>
      <c r="H227" s="550" t="str">
        <f t="shared" si="114"/>
        <v/>
      </c>
      <c r="I227" s="550" t="str">
        <f t="shared" si="114"/>
        <v/>
      </c>
      <c r="J227" s="550" t="str">
        <f t="shared" si="114"/>
        <v/>
      </c>
      <c r="K227" s="550" t="str">
        <f t="shared" si="114"/>
        <v/>
      </c>
      <c r="L227" s="550" t="str">
        <f t="shared" si="114"/>
        <v/>
      </c>
      <c r="M227" s="550" t="str">
        <f t="shared" si="114"/>
        <v/>
      </c>
      <c r="N227" s="550" t="str">
        <f t="shared" si="114"/>
        <v/>
      </c>
      <c r="O227" s="550" t="str">
        <f t="shared" si="114"/>
        <v/>
      </c>
      <c r="P227" s="550" t="str">
        <f t="shared" si="114"/>
        <v/>
      </c>
      <c r="Q227" s="550" t="str">
        <f t="shared" si="114"/>
        <v/>
      </c>
      <c r="R227" s="550" t="str">
        <f t="shared" si="114"/>
        <v/>
      </c>
      <c r="S227" s="550" t="str">
        <f t="shared" si="114"/>
        <v/>
      </c>
      <c r="T227" s="550">
        <f t="shared" si="114"/>
        <v>1</v>
      </c>
    </row>
    <row r="228" spans="2:20" ht="13.5" thickBot="1" x14ac:dyDescent="0.25">
      <c r="B228" s="595" t="s">
        <v>623</v>
      </c>
      <c r="C228" s="596">
        <f>SUM(D228:T228)</f>
        <v>13995</v>
      </c>
      <c r="D228" s="569">
        <f>IFERROR(IF(SUM(D179,D190,D201,D212,D223)&gt;0,SUM(D179,D190,D201,D212,D223),""),"")</f>
        <v>3915</v>
      </c>
      <c r="E228" s="569">
        <f>IFERROR(IF(SUM(E179,E190,E201,E212,E223)&gt;0,SUM(E179,E190,E201,E212,E223),""),"")</f>
        <v>3960</v>
      </c>
      <c r="F228" s="569">
        <f>IFERROR(IF(SUM(F179,F190,F201,F212,F223)&gt;0,SUM(F179,F190,F201,F212,F223),""),"")</f>
        <v>1155</v>
      </c>
      <c r="G228" s="569">
        <f>IFERROR(IF(SUM(G179,G190,G201,G212,G223)&gt;0,SUM(G179,G190,G201,G212,G223),""),"")</f>
        <v>825</v>
      </c>
      <c r="H228" s="569" t="str">
        <f>IFERROR(IF(SUM(H179,H190,H201,H212,H223)&gt;0,SUM(H179,H190,H201,H212,H223),""),"")</f>
        <v/>
      </c>
      <c r="I228" s="569" t="str">
        <f>IFERROR(IF(SUM(I179,I190,I201,I212,I223)&gt;0,SUM(I179,I190,I201,I212,I223),""),"")</f>
        <v/>
      </c>
      <c r="J228" s="569" t="str">
        <f>IFERROR(IF(SUM(J179,J190,J201,J212,J223)&gt;0,SUM(J179,J190,J201,J212,J223),""),"")</f>
        <v/>
      </c>
      <c r="K228" s="569" t="str">
        <f>IFERROR(IF(SUM(K179,K190,K201,K212,K223)&gt;0,SUM(K179,K190,K201,K212,K223),""),"")</f>
        <v/>
      </c>
      <c r="L228" s="569" t="str">
        <f>IFERROR(IF(SUM(L179,L190,L201,L212,L223)&gt;0,SUM(L179,L190,L201,L212,L223),""),"")</f>
        <v/>
      </c>
      <c r="M228" s="569" t="str">
        <f>IFERROR(IF(SUM(M179,M190,M201,M212,M223)&gt;0,SUM(M179,M190,M201,M212,M223),""),"")</f>
        <v/>
      </c>
      <c r="N228" s="569">
        <f>IFERROR(IF(SUM(N179,N190,N201,N212,N223)&gt;0,SUM(N179,N190,N201,N212,N223),""),"")</f>
        <v>1440</v>
      </c>
      <c r="O228" s="569" t="str">
        <f>IFERROR(IF(SUM(O179,O190,O201,O212,O223)&gt;0,SUM(O179,O190,O201,O212,O223),""),"")</f>
        <v/>
      </c>
      <c r="P228" s="569" t="str">
        <f>IFERROR(IF(SUM(P179,P190,P201,P212,P223)&gt;0,SUM(P179,P190,P201,P212,P223),""),"")</f>
        <v/>
      </c>
      <c r="Q228" s="569" t="str">
        <f>IFERROR(IF(SUM(Q179,Q190,Q201,Q212,Q223)&gt;0,SUM(Q179,Q190,Q201,Q212,Q223),""),"")</f>
        <v/>
      </c>
      <c r="R228" s="569" t="str">
        <f>IFERROR(IF(SUM(R179,R190,R201,R212,R223)&gt;0,SUM(R179,R190,R201,R212,R223),""),"")</f>
        <v/>
      </c>
      <c r="S228" s="569">
        <f>IFERROR(IF(SUM(S179,S190,S201,S212,S223)&gt;0,SUM(S179,S190,S201,S212,S223),""),"")</f>
        <v>1980</v>
      </c>
      <c r="T228" s="569">
        <f>IFERROR(IF(SUM(T179,T190,T201,T212,T223)&gt;0,SUM(T179,T190,T201,T212,T223),""),"")</f>
        <v>720</v>
      </c>
    </row>
    <row r="229" spans="2:20" x14ac:dyDescent="0.2">
      <c r="B229" s="571"/>
      <c r="C229" s="571"/>
      <c r="D229" s="571"/>
      <c r="E229" s="571"/>
      <c r="F229" s="571"/>
      <c r="G229" s="571"/>
      <c r="H229" s="571"/>
      <c r="I229" s="571"/>
      <c r="J229" s="571"/>
      <c r="K229" s="571"/>
      <c r="L229" s="571"/>
      <c r="M229" s="571"/>
      <c r="N229" s="571"/>
      <c r="O229" s="571"/>
      <c r="P229" s="571"/>
      <c r="Q229" s="571"/>
      <c r="R229" s="571"/>
      <c r="S229" s="571"/>
      <c r="T229" s="571"/>
    </row>
    <row r="230" spans="2:20" ht="13.5" thickBot="1" x14ac:dyDescent="0.25">
      <c r="B230" s="571"/>
      <c r="C230" s="571"/>
      <c r="D230" s="571"/>
      <c r="E230" s="571"/>
      <c r="F230" s="571"/>
      <c r="G230" s="571"/>
      <c r="H230" s="571"/>
      <c r="I230" s="571"/>
      <c r="J230" s="571"/>
      <c r="K230" s="571"/>
      <c r="L230" s="571"/>
      <c r="M230" s="571"/>
      <c r="N230" s="571"/>
      <c r="O230" s="571"/>
      <c r="P230" s="571"/>
      <c r="Q230" s="571"/>
      <c r="R230" s="571"/>
      <c r="S230" s="571"/>
      <c r="T230" s="571"/>
    </row>
    <row r="231" spans="2:20" ht="18" x14ac:dyDescent="0.25">
      <c r="B231" s="766" t="s">
        <v>642</v>
      </c>
      <c r="C231" s="767"/>
      <c r="D231" s="767"/>
      <c r="E231" s="767"/>
      <c r="F231" s="768"/>
      <c r="G231" s="768"/>
      <c r="H231" s="767"/>
      <c r="I231" s="767"/>
      <c r="J231" s="767"/>
      <c r="K231" s="767"/>
      <c r="L231" s="767"/>
      <c r="M231" s="767"/>
      <c r="N231" s="767"/>
      <c r="O231" s="767"/>
      <c r="P231" s="767"/>
      <c r="Q231" s="767"/>
      <c r="R231" s="767"/>
      <c r="S231" s="767"/>
      <c r="T231" s="769"/>
    </row>
    <row r="232" spans="2:20" x14ac:dyDescent="0.2">
      <c r="B232" s="535" t="s">
        <v>636</v>
      </c>
      <c r="C232" s="531">
        <f>SUM(D232:T232)</f>
        <v>95</v>
      </c>
      <c r="D232" s="530"/>
      <c r="E232" s="531"/>
      <c r="F232" s="531">
        <v>15</v>
      </c>
      <c r="G232" s="531">
        <v>80</v>
      </c>
      <c r="H232" s="530"/>
      <c r="I232" s="530"/>
      <c r="J232" s="531"/>
      <c r="K232" s="637"/>
      <c r="L232" s="533"/>
      <c r="M232" s="530"/>
      <c r="N232" s="530"/>
      <c r="O232" s="530"/>
      <c r="P232" s="531"/>
      <c r="Q232" s="531"/>
      <c r="R232" s="531"/>
      <c r="S232" s="531"/>
      <c r="T232" s="532"/>
    </row>
    <row r="233" spans="2:20" x14ac:dyDescent="0.2">
      <c r="B233" s="535" t="s">
        <v>645</v>
      </c>
      <c r="C233" s="536"/>
      <c r="D233" s="530"/>
      <c r="E233" s="531"/>
      <c r="F233" s="531"/>
      <c r="G233" s="531"/>
      <c r="H233" s="530"/>
      <c r="I233" s="530"/>
      <c r="J233" s="531"/>
      <c r="K233" s="534"/>
      <c r="L233" s="533"/>
      <c r="M233" s="530"/>
      <c r="N233" s="530"/>
      <c r="O233" s="530"/>
      <c r="P233" s="531"/>
      <c r="Q233" s="531"/>
      <c r="R233" s="531"/>
      <c r="S233" s="531"/>
      <c r="T233" s="534"/>
    </row>
    <row r="234" spans="2:20" x14ac:dyDescent="0.2">
      <c r="B234" s="535" t="s">
        <v>644</v>
      </c>
      <c r="C234" s="536"/>
      <c r="D234" s="530"/>
      <c r="E234" s="531"/>
      <c r="F234" s="531"/>
      <c r="G234" s="531"/>
      <c r="H234" s="530"/>
      <c r="I234" s="530"/>
      <c r="J234" s="531"/>
      <c r="K234" s="534"/>
      <c r="L234" s="533"/>
      <c r="M234" s="530"/>
      <c r="N234" s="530"/>
      <c r="O234" s="530"/>
      <c r="P234" s="531"/>
      <c r="Q234" s="531"/>
      <c r="R234" s="531"/>
      <c r="S234" s="531"/>
      <c r="T234" s="534"/>
    </row>
    <row r="235" spans="2:20" x14ac:dyDescent="0.2">
      <c r="B235" s="535" t="s">
        <v>637</v>
      </c>
      <c r="C235" s="536"/>
      <c r="D235" s="530"/>
      <c r="E235" s="531"/>
      <c r="F235" s="531"/>
      <c r="G235" s="531"/>
      <c r="H235" s="530"/>
      <c r="I235" s="530"/>
      <c r="J235" s="531"/>
      <c r="K235" s="534"/>
      <c r="L235" s="533"/>
      <c r="M235" s="530"/>
      <c r="N235" s="530"/>
      <c r="O235" s="530"/>
      <c r="P235" s="531"/>
      <c r="Q235" s="531"/>
      <c r="R235" s="531"/>
      <c r="S235" s="531"/>
      <c r="T235" s="534"/>
    </row>
    <row r="236" spans="2:20" x14ac:dyDescent="0.2">
      <c r="B236" s="535" t="s">
        <v>632</v>
      </c>
      <c r="C236" s="536"/>
      <c r="D236" s="539">
        <f>IF(IF(SUM(D245,D258,D271,D284,D294,D303)&gt;0,SUM(D245,D258,D271,D284,D294,D303),0)-IF(COUNTIF(D217:D226,$B$4)&gt;0,COUNTIF(D217:D226,$B$4),0)&gt;0,IF(SUM(D245,D258,D271,D284,D294,D303)&gt;0,SUM(D245,D258,D271,D284,D294,D303),0)-IF(COUNTIF(D217:D226,$B$4)&gt;0,COUNTIF(D217:D226,$B$4),0),"")</f>
        <v>1</v>
      </c>
      <c r="E236" s="539">
        <f t="shared" ref="E236:T236" si="115">IF(IF(SUM(E245,E258,E271,E284,E294,E303)&gt;0,SUM(E245,E258,E271,E284,E294,E303),0)-IF(COUNTIF(E217:E226,$B$4)&gt;0,COUNTIF(E217:E226,$B$4),0)&gt;0,IF(SUM(E245,E258,E271,E284,E294,E303)&gt;0,SUM(E245,E258,E271,E284,E294,E303),0)-IF(COUNTIF(E217:E226,$B$4)&gt;0,COUNTIF(E217:E226,$B$4),0),"")</f>
        <v>5</v>
      </c>
      <c r="F236" s="539" t="str">
        <f t="shared" si="115"/>
        <v/>
      </c>
      <c r="G236" s="539" t="str">
        <f t="shared" si="115"/>
        <v/>
      </c>
      <c r="H236" s="539" t="str">
        <f t="shared" si="115"/>
        <v/>
      </c>
      <c r="I236" s="539" t="str">
        <f t="shared" si="115"/>
        <v/>
      </c>
      <c r="J236" s="539" t="str">
        <f t="shared" si="115"/>
        <v/>
      </c>
      <c r="K236" s="539" t="str">
        <f t="shared" si="115"/>
        <v/>
      </c>
      <c r="L236" s="539" t="str">
        <f t="shared" si="115"/>
        <v/>
      </c>
      <c r="M236" s="539" t="str">
        <f t="shared" si="115"/>
        <v/>
      </c>
      <c r="N236" s="539" t="str">
        <f t="shared" si="115"/>
        <v/>
      </c>
      <c r="O236" s="539" t="str">
        <f t="shared" si="115"/>
        <v/>
      </c>
      <c r="P236" s="539" t="str">
        <f t="shared" si="115"/>
        <v/>
      </c>
      <c r="Q236" s="539" t="str">
        <f t="shared" si="115"/>
        <v/>
      </c>
      <c r="R236" s="539" t="str">
        <f t="shared" si="115"/>
        <v/>
      </c>
      <c r="S236" s="539">
        <f t="shared" si="115"/>
        <v>5</v>
      </c>
      <c r="T236" s="539">
        <f t="shared" si="115"/>
        <v>1</v>
      </c>
    </row>
    <row r="237" spans="2:20" x14ac:dyDescent="0.2">
      <c r="B237" s="535" t="s">
        <v>633</v>
      </c>
      <c r="C237" s="531"/>
      <c r="D237" s="539" t="str">
        <f t="shared" ref="D237:T237" si="116">IF(SUM(D241,D253,D264,D275,D285,D303)&gt;0,SUM(D241,D253,D264,D275,D285,D303),"")</f>
        <v/>
      </c>
      <c r="E237" s="539" t="str">
        <f t="shared" si="116"/>
        <v/>
      </c>
      <c r="F237" s="539" t="str">
        <f t="shared" si="116"/>
        <v/>
      </c>
      <c r="G237" s="539" t="str">
        <f t="shared" si="116"/>
        <v/>
      </c>
      <c r="H237" s="539" t="str">
        <f t="shared" si="116"/>
        <v/>
      </c>
      <c r="I237" s="539" t="str">
        <f t="shared" si="116"/>
        <v/>
      </c>
      <c r="J237" s="539" t="str">
        <f t="shared" si="116"/>
        <v/>
      </c>
      <c r="K237" s="539" t="str">
        <f t="shared" si="116"/>
        <v/>
      </c>
      <c r="L237" s="539" t="str">
        <f t="shared" si="116"/>
        <v/>
      </c>
      <c r="M237" s="539" t="str">
        <f t="shared" si="116"/>
        <v/>
      </c>
      <c r="N237" s="539" t="str">
        <f t="shared" si="116"/>
        <v/>
      </c>
      <c r="O237" s="539" t="str">
        <f t="shared" si="116"/>
        <v/>
      </c>
      <c r="P237" s="539" t="str">
        <f t="shared" si="116"/>
        <v/>
      </c>
      <c r="Q237" s="539" t="str">
        <f t="shared" si="116"/>
        <v/>
      </c>
      <c r="R237" s="539" t="str">
        <f t="shared" si="116"/>
        <v/>
      </c>
      <c r="S237" s="539" t="str">
        <f t="shared" si="116"/>
        <v/>
      </c>
      <c r="T237" s="539" t="str">
        <f t="shared" si="116"/>
        <v/>
      </c>
    </row>
    <row r="238" spans="2:20" x14ac:dyDescent="0.2">
      <c r="B238" s="540" t="s">
        <v>622</v>
      </c>
      <c r="C238" s="531"/>
      <c r="D238" s="539" t="str">
        <f>IF(COUNTIF(D239:D284,'Dados de Físico Semanal'!$C$2)&gt;0,COUNTIF(D239:D284,'Dados de Físico Semanal'!$C$2),"")</f>
        <v/>
      </c>
      <c r="E238" s="539" t="str">
        <f>IF(COUNTIF(E239:E284,'Dados de Físico Semanal'!$C$2)&gt;0,COUNTIF(E239:E284,'Dados de Físico Semanal'!$C$2),"")</f>
        <v/>
      </c>
      <c r="F238" s="539" t="str">
        <f>IF(COUNTIF(F239:F284,'Dados de Físico Semanal'!$C$2)&gt;0,COUNTIF(F239:F284,'Dados de Físico Semanal'!$C$2),"")</f>
        <v/>
      </c>
      <c r="G238" s="539" t="str">
        <f>IF(COUNTIF(G239:G284,'Dados de Físico Semanal'!$C$2)&gt;0,COUNTIF(G239:G284,'Dados de Físico Semanal'!$C$2),"")</f>
        <v/>
      </c>
      <c r="H238" s="539" t="str">
        <f>IF(COUNTIF(H239:H284,'Dados de Físico Semanal'!$C$2)&gt;0,COUNTIF(H239:H284,'Dados de Físico Semanal'!$C$2),"")</f>
        <v/>
      </c>
      <c r="I238" s="539" t="str">
        <f>IF(COUNTIF(I239:I284,'Dados de Físico Semanal'!$C$2)&gt;0,COUNTIF(I239:I284,'Dados de Físico Semanal'!$C$2),"")</f>
        <v/>
      </c>
      <c r="J238" s="539" t="str">
        <f>IF(COUNTIF(J239:J284,'Dados de Físico Semanal'!$C$2)&gt;0,COUNTIF(J239:J284,'Dados de Físico Semanal'!$C$2),"")</f>
        <v/>
      </c>
      <c r="K238" s="539" t="str">
        <f>IF(COUNTIF(K239:K284,'Dados de Físico Semanal'!$C$2)&gt;0,COUNTIF(K239:K284,'Dados de Físico Semanal'!$C$2),"")</f>
        <v/>
      </c>
      <c r="L238" s="539" t="str">
        <f>IF(COUNTIF(L239:L284,'Dados de Físico Semanal'!$C$2)&gt;0,COUNTIF(L239:L284,'Dados de Físico Semanal'!$C$2),"")</f>
        <v/>
      </c>
      <c r="M238" s="539" t="str">
        <f>IF(COUNTIF(M239:M284,'Dados de Físico Semanal'!$C$2)&gt;0,COUNTIF(M239:M284,'Dados de Físico Semanal'!$C$2),"")</f>
        <v/>
      </c>
      <c r="N238" s="539" t="str">
        <f>IF(COUNTIF(N239:N284,'Dados de Físico Semanal'!$C$2)&gt;0,COUNTIF(N239:N284,'Dados de Físico Semanal'!$C$2),"")</f>
        <v/>
      </c>
      <c r="O238" s="539" t="str">
        <f>IF(COUNTIF(O239:O284,'Dados de Físico Semanal'!$C$2)&gt;0,COUNTIF(O239:O284,'Dados de Físico Semanal'!$C$2),"")</f>
        <v/>
      </c>
      <c r="P238" s="539" t="str">
        <f>IF(COUNTIF(P239:P284,'Dados de Físico Semanal'!$C$2)&gt;0,COUNTIF(P239:P284,'Dados de Físico Semanal'!$C$2),"")</f>
        <v/>
      </c>
      <c r="Q238" s="539" t="str">
        <f>IF(COUNTIF(Q239:Q284,'Dados de Físico Semanal'!$C$2)&gt;0,COUNTIF(Q239:Q284,'Dados de Físico Semanal'!$C$2),"")</f>
        <v/>
      </c>
      <c r="R238" s="539" t="str">
        <f>IF(COUNTIF(R239:R284,'Dados de Físico Semanal'!$C$2)&gt;0,COUNTIF(R239:R284,'Dados de Físico Semanal'!$C$2),"")</f>
        <v/>
      </c>
      <c r="S238" s="539" t="str">
        <f>IF(COUNTIF(S239:S284,'Dados de Físico Semanal'!$C$2)&gt;0,COUNTIF(S239:S284,'Dados de Físico Semanal'!$C$2),"")</f>
        <v/>
      </c>
      <c r="T238" s="539" t="str">
        <f>IF(COUNTIF(T239:T284,'Dados de Físico Semanal'!$C$2)&gt;0,COUNTIF(T239:T284,'Dados de Físico Semanal'!$C$2),"")</f>
        <v/>
      </c>
    </row>
    <row r="239" spans="2:20" x14ac:dyDescent="0.2">
      <c r="B239" s="666">
        <v>44774</v>
      </c>
      <c r="C239" s="524">
        <f t="shared" si="113"/>
        <v>5</v>
      </c>
      <c r="D239" s="606" t="s">
        <v>407</v>
      </c>
      <c r="E239" s="606" t="s">
        <v>407</v>
      </c>
      <c r="F239" s="606" t="s">
        <v>407</v>
      </c>
      <c r="G239" s="606"/>
      <c r="H239" s="606"/>
      <c r="I239" s="606"/>
      <c r="J239" s="606"/>
      <c r="K239" s="660"/>
      <c r="L239" s="656"/>
      <c r="M239" s="606"/>
      <c r="N239" s="606"/>
      <c r="O239" s="606"/>
      <c r="P239" s="606"/>
      <c r="Q239" s="606"/>
      <c r="R239" s="606"/>
      <c r="S239" s="606" t="s">
        <v>407</v>
      </c>
      <c r="T239" s="606" t="s">
        <v>407</v>
      </c>
    </row>
    <row r="240" spans="2:20" x14ac:dyDescent="0.2">
      <c r="B240" s="666">
        <v>44775</v>
      </c>
      <c r="C240" s="524">
        <f t="shared" si="113"/>
        <v>4</v>
      </c>
      <c r="D240" s="548" t="s">
        <v>407</v>
      </c>
      <c r="E240" s="548" t="s">
        <v>407</v>
      </c>
      <c r="F240" s="548" t="s">
        <v>603</v>
      </c>
      <c r="G240" s="548"/>
      <c r="H240" s="548"/>
      <c r="I240" s="548"/>
      <c r="J240" s="548"/>
      <c r="K240" s="646"/>
      <c r="L240" s="575"/>
      <c r="M240" s="548"/>
      <c r="N240" s="548"/>
      <c r="O240" s="548"/>
      <c r="P240" s="548"/>
      <c r="Q240" s="548"/>
      <c r="R240" s="548"/>
      <c r="S240" s="548" t="s">
        <v>407</v>
      </c>
      <c r="T240" s="548" t="s">
        <v>407</v>
      </c>
    </row>
    <row r="241" spans="2:20" x14ac:dyDescent="0.2">
      <c r="B241" s="666">
        <v>44776</v>
      </c>
      <c r="C241" s="524">
        <f t="shared" si="113"/>
        <v>4</v>
      </c>
      <c r="D241" s="548" t="s">
        <v>407</v>
      </c>
      <c r="E241" s="548" t="s">
        <v>407</v>
      </c>
      <c r="F241" s="548" t="s">
        <v>603</v>
      </c>
      <c r="G241" s="548"/>
      <c r="H241" s="548"/>
      <c r="I241" s="548"/>
      <c r="J241" s="548"/>
      <c r="K241" s="646"/>
      <c r="L241" s="575"/>
      <c r="M241" s="548"/>
      <c r="N241" s="548"/>
      <c r="O241" s="548"/>
      <c r="P241" s="548"/>
      <c r="Q241" s="548"/>
      <c r="R241" s="548"/>
      <c r="S241" s="548" t="s">
        <v>407</v>
      </c>
      <c r="T241" s="548" t="s">
        <v>407</v>
      </c>
    </row>
    <row r="242" spans="2:20" x14ac:dyDescent="0.2">
      <c r="B242" s="666">
        <v>44777</v>
      </c>
      <c r="C242" s="524">
        <f t="shared" si="113"/>
        <v>4</v>
      </c>
      <c r="D242" s="548" t="s">
        <v>407</v>
      </c>
      <c r="E242" s="548" t="s">
        <v>407</v>
      </c>
      <c r="F242" s="548" t="s">
        <v>603</v>
      </c>
      <c r="G242" s="548"/>
      <c r="H242" s="548"/>
      <c r="I242" s="548"/>
      <c r="J242" s="548"/>
      <c r="K242" s="646"/>
      <c r="L242" s="575"/>
      <c r="M242" s="548"/>
      <c r="N242" s="548"/>
      <c r="O242" s="548"/>
      <c r="P242" s="548"/>
      <c r="Q242" s="548"/>
      <c r="R242" s="548"/>
      <c r="S242" s="548" t="s">
        <v>407</v>
      </c>
      <c r="T242" s="548" t="s">
        <v>407</v>
      </c>
    </row>
    <row r="243" spans="2:20" x14ac:dyDescent="0.2">
      <c r="B243" s="666">
        <v>44778</v>
      </c>
      <c r="C243" s="524">
        <f t="shared" si="113"/>
        <v>4</v>
      </c>
      <c r="D243" s="548" t="s">
        <v>407</v>
      </c>
      <c r="E243" s="548" t="s">
        <v>407</v>
      </c>
      <c r="F243" s="548" t="s">
        <v>603</v>
      </c>
      <c r="G243" s="548"/>
      <c r="H243" s="548"/>
      <c r="I243" s="548"/>
      <c r="J243" s="548"/>
      <c r="K243" s="646"/>
      <c r="L243" s="575"/>
      <c r="M243" s="548"/>
      <c r="N243" s="548"/>
      <c r="O243" s="548"/>
      <c r="P243" s="548"/>
      <c r="Q243" s="548"/>
      <c r="R243" s="548"/>
      <c r="S243" s="548" t="s">
        <v>407</v>
      </c>
      <c r="T243" s="548" t="s">
        <v>407</v>
      </c>
    </row>
    <row r="244" spans="2:20" x14ac:dyDescent="0.2">
      <c r="B244" s="666">
        <v>44779</v>
      </c>
      <c r="C244" s="524">
        <f t="shared" si="113"/>
        <v>3</v>
      </c>
      <c r="D244" s="548" t="s">
        <v>604</v>
      </c>
      <c r="E244" s="548" t="s">
        <v>407</v>
      </c>
      <c r="F244" s="548"/>
      <c r="G244" s="548"/>
      <c r="H244" s="548"/>
      <c r="I244" s="548"/>
      <c r="J244" s="548"/>
      <c r="K244" s="646"/>
      <c r="L244" s="575"/>
      <c r="M244" s="548"/>
      <c r="N244" s="548"/>
      <c r="O244" s="548"/>
      <c r="P244" s="548"/>
      <c r="Q244" s="548"/>
      <c r="R244" s="548"/>
      <c r="S244" s="548" t="s">
        <v>407</v>
      </c>
      <c r="T244" s="548" t="s">
        <v>407</v>
      </c>
    </row>
    <row r="245" spans="2:20" x14ac:dyDescent="0.2">
      <c r="B245" s="599" t="s">
        <v>609</v>
      </c>
      <c r="C245" s="524"/>
      <c r="D245" s="550">
        <f t="shared" ref="D245:T245" si="117">IF(COUNTIF(D239:D243,$B$4)+COUNTIF(D221:D226,$B$4)&gt;0,COUNTIF(D239:D243,$B$4)+COUNTIF(D221:D226,$B$4),"")</f>
        <v>6</v>
      </c>
      <c r="E245" s="550">
        <f t="shared" si="117"/>
        <v>5</v>
      </c>
      <c r="F245" s="550">
        <f t="shared" si="117"/>
        <v>2</v>
      </c>
      <c r="G245" s="550" t="str">
        <f t="shared" si="117"/>
        <v/>
      </c>
      <c r="H245" s="550" t="str">
        <f t="shared" si="117"/>
        <v/>
      </c>
      <c r="I245" s="550" t="str">
        <f t="shared" si="117"/>
        <v/>
      </c>
      <c r="J245" s="550" t="str">
        <f t="shared" si="117"/>
        <v/>
      </c>
      <c r="K245" s="550" t="str">
        <f t="shared" si="117"/>
        <v/>
      </c>
      <c r="L245" s="550" t="str">
        <f t="shared" si="117"/>
        <v/>
      </c>
      <c r="M245" s="550" t="str">
        <f t="shared" si="117"/>
        <v/>
      </c>
      <c r="N245" s="550" t="str">
        <f t="shared" si="117"/>
        <v/>
      </c>
      <c r="O245" s="550" t="str">
        <f t="shared" si="117"/>
        <v/>
      </c>
      <c r="P245" s="550" t="str">
        <f t="shared" si="117"/>
        <v/>
      </c>
      <c r="Q245" s="550" t="str">
        <f t="shared" si="117"/>
        <v/>
      </c>
      <c r="R245" s="550" t="str">
        <f t="shared" si="117"/>
        <v/>
      </c>
      <c r="S245" s="550">
        <f t="shared" si="117"/>
        <v>5</v>
      </c>
      <c r="T245" s="550">
        <f t="shared" si="117"/>
        <v>6</v>
      </c>
    </row>
    <row r="246" spans="2:20" x14ac:dyDescent="0.2">
      <c r="B246" s="586" t="s">
        <v>610</v>
      </c>
      <c r="C246" s="552">
        <f ca="1">IF(B243&lt;=TODAY(),SUM(D246:T246),"")</f>
        <v>2955</v>
      </c>
      <c r="D246" s="553">
        <f t="shared" ref="D246:T246" si="118">IF(COUNTIF(D239:D243,$B$4)+COUNTIF(D221:D226,$B$4)&gt;0,(COUNTIF(D239:D243,$B$4)+COUNTIF(D221:D226,$B$4))*D$5,"")</f>
        <v>810</v>
      </c>
      <c r="E246" s="553">
        <f t="shared" si="118"/>
        <v>825</v>
      </c>
      <c r="F246" s="553">
        <f t="shared" si="118"/>
        <v>330</v>
      </c>
      <c r="G246" s="553" t="str">
        <f t="shared" si="118"/>
        <v/>
      </c>
      <c r="H246" s="553" t="str">
        <f t="shared" si="118"/>
        <v/>
      </c>
      <c r="I246" s="553" t="str">
        <f t="shared" si="118"/>
        <v/>
      </c>
      <c r="J246" s="553" t="str">
        <f t="shared" si="118"/>
        <v/>
      </c>
      <c r="K246" s="553" t="str">
        <f t="shared" si="118"/>
        <v/>
      </c>
      <c r="L246" s="553" t="str">
        <f t="shared" si="118"/>
        <v/>
      </c>
      <c r="M246" s="553" t="str">
        <f t="shared" si="118"/>
        <v/>
      </c>
      <c r="N246" s="553" t="str">
        <f t="shared" si="118"/>
        <v/>
      </c>
      <c r="O246" s="553" t="str">
        <f t="shared" si="118"/>
        <v/>
      </c>
      <c r="P246" s="553" t="str">
        <f t="shared" si="118"/>
        <v/>
      </c>
      <c r="Q246" s="553" t="str">
        <f t="shared" si="118"/>
        <v/>
      </c>
      <c r="R246" s="553" t="str">
        <f t="shared" si="118"/>
        <v/>
      </c>
      <c r="S246" s="553">
        <f t="shared" si="118"/>
        <v>450</v>
      </c>
      <c r="T246" s="553">
        <f t="shared" si="118"/>
        <v>540</v>
      </c>
    </row>
    <row r="247" spans="2:20" x14ac:dyDescent="0.2">
      <c r="C247" s="556">
        <f ca="1">IF(C246&lt;&gt;"",SUM(D247:T247)-C246,"")</f>
        <v>-2955</v>
      </c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56"/>
      <c r="P247" s="556"/>
      <c r="Q247" s="556"/>
      <c r="R247" s="556"/>
      <c r="S247" s="556"/>
      <c r="T247" s="556"/>
    </row>
    <row r="248" spans="2:20" x14ac:dyDescent="0.2">
      <c r="C248" s="668"/>
      <c r="D248" s="668"/>
      <c r="E248" s="668"/>
      <c r="F248" s="668"/>
      <c r="G248" s="668"/>
      <c r="H248" s="668"/>
      <c r="I248" s="668"/>
      <c r="J248" s="668"/>
      <c r="K248" s="668"/>
      <c r="L248" s="668"/>
      <c r="M248" s="668"/>
      <c r="N248" s="668"/>
      <c r="O248" s="668"/>
      <c r="P248" s="668"/>
      <c r="Q248" s="668"/>
      <c r="R248" s="668"/>
      <c r="S248" s="668"/>
      <c r="T248" s="668"/>
    </row>
    <row r="249" spans="2:20" x14ac:dyDescent="0.2">
      <c r="B249" t="s">
        <v>644</v>
      </c>
      <c r="C249" s="552"/>
      <c r="D249" s="668"/>
      <c r="E249" s="668"/>
      <c r="F249" s="668"/>
      <c r="G249" s="668"/>
      <c r="H249" s="668"/>
      <c r="I249" s="668"/>
      <c r="J249" s="668"/>
      <c r="K249" s="668"/>
      <c r="L249" s="668"/>
      <c r="M249" s="668"/>
      <c r="N249" s="668"/>
      <c r="O249" s="668"/>
      <c r="P249" s="668"/>
      <c r="Q249" s="668"/>
      <c r="R249" s="668"/>
      <c r="S249" s="668"/>
      <c r="T249" s="668"/>
    </row>
    <row r="250" spans="2:20" x14ac:dyDescent="0.2">
      <c r="B250" t="s">
        <v>643</v>
      </c>
    </row>
    <row r="251" spans="2:20" x14ac:dyDescent="0.2">
      <c r="B251" s="666">
        <v>44780</v>
      </c>
      <c r="C251" s="524" t="str">
        <f t="shared" ref="C251:C257" si="119">IF(COUNTIF(D251:T251,$B$4)&gt;0,COUNTIF(D251:T251,$B$4),"")</f>
        <v/>
      </c>
      <c r="D251" s="593"/>
      <c r="E251" s="593"/>
      <c r="F251" s="593"/>
      <c r="G251" s="593"/>
      <c r="H251" s="593"/>
      <c r="I251" s="593"/>
      <c r="J251" s="593"/>
      <c r="K251" s="654"/>
      <c r="L251" s="652"/>
      <c r="M251" s="593"/>
      <c r="N251" s="593"/>
      <c r="O251" s="593"/>
      <c r="P251" s="593"/>
      <c r="Q251" s="593"/>
      <c r="R251" s="593"/>
      <c r="S251" s="593"/>
      <c r="T251" s="594"/>
    </row>
    <row r="252" spans="2:20" x14ac:dyDescent="0.2">
      <c r="B252" s="666">
        <v>44781</v>
      </c>
      <c r="C252" s="524" t="str">
        <f t="shared" si="119"/>
        <v/>
      </c>
      <c r="D252" s="606"/>
      <c r="E252" s="606"/>
      <c r="F252" s="606"/>
      <c r="G252" s="606"/>
      <c r="H252" s="606"/>
      <c r="I252" s="606"/>
      <c r="J252" s="606"/>
      <c r="K252" s="660"/>
      <c r="L252" s="656"/>
      <c r="M252" s="606"/>
      <c r="N252" s="606"/>
      <c r="O252" s="606"/>
      <c r="P252" s="606"/>
      <c r="Q252" s="606"/>
      <c r="R252" s="606"/>
      <c r="S252" s="606"/>
      <c r="T252" s="606"/>
    </row>
    <row r="253" spans="2:20" x14ac:dyDescent="0.2">
      <c r="B253" s="666">
        <v>44782</v>
      </c>
      <c r="C253" s="524" t="str">
        <f t="shared" si="119"/>
        <v/>
      </c>
      <c r="D253" s="548"/>
      <c r="E253" s="548"/>
      <c r="F253" s="548"/>
      <c r="G253" s="548"/>
      <c r="H253" s="548"/>
      <c r="I253" s="548"/>
      <c r="J253" s="548"/>
      <c r="K253" s="646"/>
      <c r="L253" s="575"/>
      <c r="M253" s="548"/>
      <c r="N253" s="548"/>
      <c r="O253" s="548"/>
      <c r="P253" s="548"/>
      <c r="Q253" s="548"/>
      <c r="R253" s="548"/>
      <c r="S253" s="548"/>
      <c r="T253" s="548"/>
    </row>
    <row r="254" spans="2:20" x14ac:dyDescent="0.2">
      <c r="B254" s="666">
        <v>44783</v>
      </c>
      <c r="C254" s="524" t="str">
        <f t="shared" si="119"/>
        <v/>
      </c>
      <c r="D254" s="548"/>
      <c r="E254" s="548"/>
      <c r="F254" s="548"/>
      <c r="G254" s="548"/>
      <c r="H254" s="548"/>
      <c r="I254" s="548"/>
      <c r="J254" s="548"/>
      <c r="K254" s="646"/>
      <c r="L254" s="575"/>
      <c r="M254" s="548"/>
      <c r="N254" s="548"/>
      <c r="O254" s="548"/>
      <c r="P254" s="548"/>
      <c r="Q254" s="548"/>
      <c r="R254" s="548"/>
      <c r="S254" s="548"/>
      <c r="T254" s="548"/>
    </row>
    <row r="255" spans="2:20" x14ac:dyDescent="0.2">
      <c r="B255" s="666">
        <v>44784</v>
      </c>
      <c r="C255" s="524" t="str">
        <f t="shared" si="119"/>
        <v/>
      </c>
      <c r="D255" s="548"/>
      <c r="E255" s="548"/>
      <c r="F255" s="548"/>
      <c r="G255" s="548"/>
      <c r="H255" s="548"/>
      <c r="I255" s="548"/>
      <c r="J255" s="548"/>
      <c r="K255" s="646"/>
      <c r="L255" s="575"/>
      <c r="M255" s="548"/>
      <c r="N255" s="548"/>
      <c r="O255" s="548"/>
      <c r="P255" s="548"/>
      <c r="Q255" s="548"/>
      <c r="R255" s="548"/>
      <c r="S255" s="548"/>
      <c r="T255" s="548"/>
    </row>
    <row r="256" spans="2:20" x14ac:dyDescent="0.2">
      <c r="B256" s="666">
        <v>44785</v>
      </c>
      <c r="C256" s="524" t="str">
        <f t="shared" si="119"/>
        <v/>
      </c>
      <c r="D256" s="548"/>
      <c r="E256" s="548"/>
      <c r="F256" s="548"/>
      <c r="G256" s="548"/>
      <c r="H256" s="548"/>
      <c r="I256" s="548"/>
      <c r="J256" s="548"/>
      <c r="K256" s="646"/>
      <c r="L256" s="575"/>
      <c r="M256" s="548"/>
      <c r="N256" s="548"/>
      <c r="O256" s="548"/>
      <c r="P256" s="548"/>
      <c r="Q256" s="548"/>
      <c r="R256" s="548"/>
      <c r="S256" s="548"/>
      <c r="T256" s="548"/>
    </row>
    <row r="257" spans="2:20" x14ac:dyDescent="0.2">
      <c r="B257" s="666">
        <v>44786</v>
      </c>
      <c r="C257" s="524" t="str">
        <f t="shared" si="119"/>
        <v/>
      </c>
      <c r="D257" s="548"/>
      <c r="E257" s="548"/>
      <c r="F257" s="548"/>
      <c r="G257" s="548"/>
      <c r="H257" s="548"/>
      <c r="I257" s="548"/>
      <c r="J257" s="548"/>
      <c r="K257" s="646"/>
      <c r="L257" s="575"/>
      <c r="M257" s="548"/>
      <c r="N257" s="548"/>
      <c r="O257" s="548"/>
      <c r="P257" s="548"/>
      <c r="Q257" s="548"/>
      <c r="R257" s="548"/>
      <c r="S257" s="548"/>
      <c r="T257" s="548"/>
    </row>
    <row r="258" spans="2:20" x14ac:dyDescent="0.2">
      <c r="B258" s="599" t="s">
        <v>609</v>
      </c>
      <c r="C258" s="524"/>
      <c r="D258" s="550" t="str">
        <f>IF(COUNTIF(D252:D256,$B$4)+COUNTIF(D245:D251,$B$4)&gt;0,COUNTIF(D252:D256,$B$4)+COUNTIF(D245:D251,$B$4),"")</f>
        <v/>
      </c>
      <c r="E258" s="550" t="str">
        <f t="shared" ref="E258:T258" si="120">IF(COUNTIF(E252:E256,$B$4)+COUNTIF(E245:E251,$B$4)&gt;0,COUNTIF(E252:E256,$B$4)+COUNTIF(E245:E251,$B$4),"")</f>
        <v/>
      </c>
      <c r="F258" s="550" t="str">
        <f t="shared" si="120"/>
        <v/>
      </c>
      <c r="G258" s="550" t="str">
        <f t="shared" si="120"/>
        <v/>
      </c>
      <c r="H258" s="550" t="str">
        <f t="shared" si="120"/>
        <v/>
      </c>
      <c r="I258" s="550" t="str">
        <f t="shared" si="120"/>
        <v/>
      </c>
      <c r="J258" s="550" t="str">
        <f t="shared" si="120"/>
        <v/>
      </c>
      <c r="K258" s="647" t="str">
        <f t="shared" si="120"/>
        <v/>
      </c>
      <c r="L258" s="643" t="str">
        <f t="shared" si="120"/>
        <v/>
      </c>
      <c r="M258" s="550" t="str">
        <f t="shared" si="120"/>
        <v/>
      </c>
      <c r="N258" s="550" t="str">
        <f t="shared" si="120"/>
        <v/>
      </c>
      <c r="O258" s="550" t="str">
        <f t="shared" si="120"/>
        <v/>
      </c>
      <c r="P258" s="550" t="str">
        <f t="shared" si="120"/>
        <v/>
      </c>
      <c r="Q258" s="550" t="str">
        <f t="shared" si="120"/>
        <v/>
      </c>
      <c r="R258" s="550" t="str">
        <f t="shared" si="120"/>
        <v/>
      </c>
      <c r="S258" s="550" t="str">
        <f t="shared" si="120"/>
        <v/>
      </c>
      <c r="T258" s="550" t="str">
        <f t="shared" si="120"/>
        <v/>
      </c>
    </row>
    <row r="259" spans="2:20" x14ac:dyDescent="0.2">
      <c r="B259" s="586" t="s">
        <v>610</v>
      </c>
      <c r="C259" s="552" t="str">
        <f ca="1">IF(B256&lt;=TODAY(),SUM(D259:T259),"")</f>
        <v/>
      </c>
      <c r="D259" s="553" t="str">
        <f>IF(COUNTIF(D252:D256,$B$4)+COUNTIF(D245:D251,$B$4)&gt;0,(COUNTIF(D252:D256,$B$4)+COUNTIF(D245:D251,$B$4))*D$5,"")</f>
        <v/>
      </c>
      <c r="E259" s="553" t="str">
        <f t="shared" ref="E259:T259" si="121">IF(COUNTIF(E252:E256,$B$4)+COUNTIF(E245:E251,$B$4)&gt;0,(COUNTIF(E252:E256,$B$4)+COUNTIF(E245:E251,$B$4))*E$5,"")</f>
        <v/>
      </c>
      <c r="F259" s="553" t="str">
        <f t="shared" si="121"/>
        <v/>
      </c>
      <c r="G259" s="553" t="str">
        <f t="shared" si="121"/>
        <v/>
      </c>
      <c r="H259" s="553" t="str">
        <f t="shared" si="121"/>
        <v/>
      </c>
      <c r="I259" s="553" t="str">
        <f t="shared" si="121"/>
        <v/>
      </c>
      <c r="J259" s="553" t="str">
        <f t="shared" si="121"/>
        <v/>
      </c>
      <c r="K259" s="648" t="str">
        <f t="shared" si="121"/>
        <v/>
      </c>
      <c r="L259" s="644" t="str">
        <f t="shared" si="121"/>
        <v/>
      </c>
      <c r="M259" s="553" t="str">
        <f t="shared" si="121"/>
        <v/>
      </c>
      <c r="N259" s="553" t="str">
        <f t="shared" si="121"/>
        <v/>
      </c>
      <c r="O259" s="553" t="str">
        <f t="shared" si="121"/>
        <v/>
      </c>
      <c r="P259" s="553" t="str">
        <f t="shared" si="121"/>
        <v/>
      </c>
      <c r="Q259" s="553" t="str">
        <f t="shared" si="121"/>
        <v/>
      </c>
      <c r="R259" s="553" t="str">
        <f t="shared" si="121"/>
        <v/>
      </c>
      <c r="S259" s="553" t="str">
        <f t="shared" si="121"/>
        <v/>
      </c>
      <c r="T259" s="553" t="str">
        <f t="shared" si="121"/>
        <v/>
      </c>
    </row>
    <row r="260" spans="2:20" x14ac:dyDescent="0.2">
      <c r="C260" s="556" t="str">
        <f ca="1">IF(C259&lt;&gt;"",SUM(D260:T260)-C259,"")</f>
        <v/>
      </c>
      <c r="D260" s="556"/>
      <c r="E260" s="556"/>
      <c r="F260" s="556"/>
      <c r="G260" s="556"/>
      <c r="H260" s="556"/>
      <c r="I260" s="556"/>
      <c r="J260" s="556"/>
      <c r="K260" s="556"/>
      <c r="L260" s="556"/>
      <c r="M260" s="556"/>
      <c r="N260" s="556"/>
      <c r="O260" s="556"/>
      <c r="P260" s="556"/>
      <c r="Q260" s="556"/>
      <c r="R260" s="556"/>
      <c r="S260" s="556"/>
      <c r="T260" s="556"/>
    </row>
    <row r="261" spans="2:20" x14ac:dyDescent="0.2">
      <c r="C261" s="668"/>
      <c r="D261" s="668"/>
      <c r="E261" s="668"/>
      <c r="F261" s="668"/>
      <c r="G261" s="668"/>
      <c r="H261" s="668"/>
      <c r="I261" s="668"/>
      <c r="J261" s="668"/>
      <c r="K261" s="668"/>
      <c r="L261" s="668"/>
      <c r="M261" s="668"/>
      <c r="N261" s="668"/>
      <c r="O261" s="668"/>
      <c r="P261" s="668"/>
      <c r="Q261" s="668"/>
      <c r="R261" s="668"/>
      <c r="S261" s="668"/>
      <c r="T261" s="668"/>
    </row>
    <row r="262" spans="2:20" x14ac:dyDescent="0.2">
      <c r="B262" t="s">
        <v>644</v>
      </c>
      <c r="C262" s="552"/>
      <c r="D262" s="668"/>
      <c r="E262" s="668"/>
      <c r="F262" s="668"/>
      <c r="G262" s="668"/>
      <c r="H262" s="668"/>
      <c r="I262" s="668"/>
      <c r="J262" s="668"/>
      <c r="K262" s="668"/>
      <c r="L262" s="668"/>
      <c r="M262" s="668"/>
      <c r="N262" s="668"/>
      <c r="O262" s="668"/>
      <c r="P262" s="668"/>
      <c r="Q262" s="668"/>
      <c r="R262" s="668"/>
      <c r="S262" s="668"/>
      <c r="T262" s="668"/>
    </row>
    <row r="263" spans="2:20" x14ac:dyDescent="0.2">
      <c r="B263" t="s">
        <v>643</v>
      </c>
    </row>
    <row r="264" spans="2:20" x14ac:dyDescent="0.2">
      <c r="B264" s="666">
        <v>44787</v>
      </c>
      <c r="C264" s="524" t="str">
        <f t="shared" ref="C264:C270" si="122">IF(COUNTIF(D264:T264,$B$4)&gt;0,COUNTIF(D264:T264,$B$4),"")</f>
        <v/>
      </c>
      <c r="D264" s="593"/>
      <c r="E264" s="593"/>
      <c r="F264" s="593"/>
      <c r="G264" s="593"/>
      <c r="H264" s="593"/>
      <c r="I264" s="593"/>
      <c r="J264" s="593"/>
      <c r="K264" s="654"/>
      <c r="L264" s="652"/>
      <c r="M264" s="593"/>
      <c r="N264" s="593"/>
      <c r="O264" s="593"/>
      <c r="P264" s="593"/>
      <c r="Q264" s="593"/>
      <c r="R264" s="593"/>
      <c r="S264" s="593"/>
      <c r="T264" s="594"/>
    </row>
    <row r="265" spans="2:20" x14ac:dyDescent="0.2">
      <c r="B265" s="666">
        <v>44788</v>
      </c>
      <c r="C265" s="524" t="str">
        <f t="shared" si="122"/>
        <v/>
      </c>
      <c r="D265" s="606"/>
      <c r="E265" s="606"/>
      <c r="F265" s="606"/>
      <c r="G265" s="606"/>
      <c r="H265" s="606"/>
      <c r="I265" s="606"/>
      <c r="J265" s="606"/>
      <c r="K265" s="660"/>
      <c r="L265" s="656"/>
      <c r="M265" s="606"/>
      <c r="N265" s="606"/>
      <c r="O265" s="606"/>
      <c r="P265" s="606"/>
      <c r="Q265" s="606"/>
      <c r="R265" s="606"/>
      <c r="S265" s="606"/>
      <c r="T265" s="606"/>
    </row>
    <row r="266" spans="2:20" x14ac:dyDescent="0.2">
      <c r="B266" s="666">
        <v>44789</v>
      </c>
      <c r="C266" s="524" t="str">
        <f t="shared" si="122"/>
        <v/>
      </c>
      <c r="D266" s="548"/>
      <c r="E266" s="548"/>
      <c r="F266" s="548"/>
      <c r="G266" s="548"/>
      <c r="H266" s="548"/>
      <c r="I266" s="548"/>
      <c r="J266" s="548"/>
      <c r="K266" s="646"/>
      <c r="L266" s="575"/>
      <c r="M266" s="548"/>
      <c r="N266" s="548"/>
      <c r="O266" s="548"/>
      <c r="P266" s="548"/>
      <c r="Q266" s="548"/>
      <c r="R266" s="548"/>
      <c r="S266" s="548"/>
      <c r="T266" s="548"/>
    </row>
    <row r="267" spans="2:20" x14ac:dyDescent="0.2">
      <c r="B267" s="666">
        <v>44790</v>
      </c>
      <c r="C267" s="524" t="str">
        <f t="shared" si="122"/>
        <v/>
      </c>
      <c r="D267" s="548"/>
      <c r="E267" s="548"/>
      <c r="F267" s="548"/>
      <c r="G267" s="548"/>
      <c r="H267" s="548"/>
      <c r="I267" s="548"/>
      <c r="J267" s="548"/>
      <c r="K267" s="646"/>
      <c r="L267" s="575"/>
      <c r="M267" s="548"/>
      <c r="N267" s="548"/>
      <c r="O267" s="548"/>
      <c r="P267" s="548"/>
      <c r="Q267" s="548"/>
      <c r="R267" s="548"/>
      <c r="S267" s="548"/>
      <c r="T267" s="548"/>
    </row>
    <row r="268" spans="2:20" x14ac:dyDescent="0.2">
      <c r="B268" s="666">
        <v>44791</v>
      </c>
      <c r="C268" s="524" t="str">
        <f t="shared" si="122"/>
        <v/>
      </c>
      <c r="D268" s="548"/>
      <c r="E268" s="548"/>
      <c r="F268" s="548"/>
      <c r="G268" s="548"/>
      <c r="H268" s="548"/>
      <c r="I268" s="548"/>
      <c r="J268" s="548"/>
      <c r="K268" s="646"/>
      <c r="L268" s="575"/>
      <c r="M268" s="548"/>
      <c r="N268" s="548"/>
      <c r="O268" s="548"/>
      <c r="P268" s="548"/>
      <c r="Q268" s="548"/>
      <c r="R268" s="548"/>
      <c r="S268" s="548"/>
      <c r="T268" s="548"/>
    </row>
    <row r="269" spans="2:20" x14ac:dyDescent="0.2">
      <c r="B269" s="666">
        <v>44792</v>
      </c>
      <c r="C269" s="524" t="str">
        <f t="shared" si="122"/>
        <v/>
      </c>
      <c r="D269" s="548"/>
      <c r="E269" s="548"/>
      <c r="F269" s="548"/>
      <c r="G269" s="548"/>
      <c r="H269" s="548"/>
      <c r="I269" s="548"/>
      <c r="J269" s="548"/>
      <c r="K269" s="646"/>
      <c r="L269" s="575"/>
      <c r="M269" s="548"/>
      <c r="N269" s="548"/>
      <c r="O269" s="548"/>
      <c r="P269" s="548"/>
      <c r="Q269" s="548"/>
      <c r="R269" s="548"/>
      <c r="S269" s="548"/>
      <c r="T269" s="548"/>
    </row>
    <row r="270" spans="2:20" x14ac:dyDescent="0.2">
      <c r="B270" s="666">
        <v>44793</v>
      </c>
      <c r="C270" s="524" t="str">
        <f t="shared" si="122"/>
        <v/>
      </c>
      <c r="D270" s="548"/>
      <c r="E270" s="548"/>
      <c r="F270" s="548"/>
      <c r="G270" s="548"/>
      <c r="H270" s="548"/>
      <c r="I270" s="548"/>
      <c r="J270" s="548"/>
      <c r="K270" s="646"/>
      <c r="L270" s="575"/>
      <c r="M270" s="548"/>
      <c r="N270" s="548"/>
      <c r="O270" s="548"/>
      <c r="P270" s="548"/>
      <c r="Q270" s="548"/>
      <c r="R270" s="548"/>
      <c r="S270" s="548"/>
      <c r="T270" s="548"/>
    </row>
    <row r="271" spans="2:20" x14ac:dyDescent="0.2">
      <c r="B271" s="599" t="s">
        <v>609</v>
      </c>
      <c r="C271" s="524"/>
      <c r="D271" s="550" t="str">
        <f>IF(COUNTIF(D265:D269,$B$4)+COUNTIF(D258:D264,$B$4)&gt;0,COUNTIF(D265:D269,$B$4)+COUNTIF(D258:D264,$B$4),"")</f>
        <v/>
      </c>
      <c r="E271" s="550" t="str">
        <f t="shared" ref="E271:T271" si="123">IF(COUNTIF(E265:E269,$B$4)+COUNTIF(E258:E264,$B$4)&gt;0,COUNTIF(E265:E269,$B$4)+COUNTIF(E258:E264,$B$4),"")</f>
        <v/>
      </c>
      <c r="F271" s="550" t="str">
        <f t="shared" si="123"/>
        <v/>
      </c>
      <c r="G271" s="550" t="str">
        <f t="shared" si="123"/>
        <v/>
      </c>
      <c r="H271" s="550" t="str">
        <f t="shared" si="123"/>
        <v/>
      </c>
      <c r="I271" s="550" t="str">
        <f t="shared" si="123"/>
        <v/>
      </c>
      <c r="J271" s="550" t="str">
        <f t="shared" si="123"/>
        <v/>
      </c>
      <c r="K271" s="647" t="str">
        <f t="shared" si="123"/>
        <v/>
      </c>
      <c r="L271" s="643" t="str">
        <f t="shared" si="123"/>
        <v/>
      </c>
      <c r="M271" s="550" t="str">
        <f t="shared" si="123"/>
        <v/>
      </c>
      <c r="N271" s="550" t="str">
        <f t="shared" si="123"/>
        <v/>
      </c>
      <c r="O271" s="550" t="str">
        <f t="shared" si="123"/>
        <v/>
      </c>
      <c r="P271" s="550" t="str">
        <f t="shared" si="123"/>
        <v/>
      </c>
      <c r="Q271" s="550" t="str">
        <f t="shared" si="123"/>
        <v/>
      </c>
      <c r="R271" s="550" t="str">
        <f t="shared" si="123"/>
        <v/>
      </c>
      <c r="S271" s="550" t="str">
        <f t="shared" si="123"/>
        <v/>
      </c>
      <c r="T271" s="550" t="str">
        <f t="shared" si="123"/>
        <v/>
      </c>
    </row>
    <row r="272" spans="2:20" x14ac:dyDescent="0.2">
      <c r="B272" s="586" t="s">
        <v>610</v>
      </c>
      <c r="C272" s="552" t="str">
        <f ca="1">IF(B269&lt;=TODAY(),SUM(D272:T272),"")</f>
        <v/>
      </c>
      <c r="D272" s="553" t="str">
        <f>IF(COUNTIF(D265:D269,$B$4)+COUNTIF(D258:D264,$B$4)&gt;0,(COUNTIF(D265:D269,$B$4)+COUNTIF(D258:D264,$B$4))*D$5,"")</f>
        <v/>
      </c>
      <c r="E272" s="553" t="str">
        <f t="shared" ref="E272:T272" si="124">IF(COUNTIF(E265:E269,$B$4)+COUNTIF(E258:E264,$B$4)&gt;0,(COUNTIF(E265:E269,$B$4)+COUNTIF(E258:E264,$B$4))*E$5,"")</f>
        <v/>
      </c>
      <c r="F272" s="553" t="str">
        <f t="shared" si="124"/>
        <v/>
      </c>
      <c r="G272" s="553" t="str">
        <f t="shared" si="124"/>
        <v/>
      </c>
      <c r="H272" s="553" t="str">
        <f t="shared" si="124"/>
        <v/>
      </c>
      <c r="I272" s="553" t="str">
        <f t="shared" si="124"/>
        <v/>
      </c>
      <c r="J272" s="553" t="str">
        <f t="shared" si="124"/>
        <v/>
      </c>
      <c r="K272" s="648" t="str">
        <f t="shared" si="124"/>
        <v/>
      </c>
      <c r="L272" s="644" t="str">
        <f t="shared" si="124"/>
        <v/>
      </c>
      <c r="M272" s="553" t="str">
        <f t="shared" si="124"/>
        <v/>
      </c>
      <c r="N272" s="553" t="str">
        <f t="shared" si="124"/>
        <v/>
      </c>
      <c r="O272" s="553" t="str">
        <f t="shared" si="124"/>
        <v/>
      </c>
      <c r="P272" s="553" t="str">
        <f t="shared" si="124"/>
        <v/>
      </c>
      <c r="Q272" s="553" t="str">
        <f t="shared" si="124"/>
        <v/>
      </c>
      <c r="R272" s="553" t="str">
        <f t="shared" si="124"/>
        <v/>
      </c>
      <c r="S272" s="553" t="str">
        <f t="shared" si="124"/>
        <v/>
      </c>
      <c r="T272" s="553" t="str">
        <f t="shared" si="124"/>
        <v/>
      </c>
    </row>
    <row r="273" spans="2:20" x14ac:dyDescent="0.2">
      <c r="C273" s="556" t="str">
        <f ca="1">IF(C272&lt;&gt;"",SUM(D273:T273)-C272,"")</f>
        <v/>
      </c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</row>
    <row r="274" spans="2:20" x14ac:dyDescent="0.2">
      <c r="C274" s="668"/>
      <c r="D274" s="668"/>
      <c r="E274" s="668"/>
      <c r="F274" s="668"/>
      <c r="G274" s="668"/>
      <c r="H274" s="668"/>
      <c r="I274" s="668"/>
      <c r="J274" s="668"/>
      <c r="K274" s="668"/>
      <c r="L274" s="668"/>
      <c r="M274" s="668"/>
      <c r="N274" s="668"/>
      <c r="O274" s="668"/>
      <c r="P274" s="668"/>
      <c r="Q274" s="668"/>
      <c r="R274" s="668"/>
      <c r="S274" s="668"/>
      <c r="T274" s="668"/>
    </row>
    <row r="275" spans="2:20" x14ac:dyDescent="0.2">
      <c r="B275" t="s">
        <v>644</v>
      </c>
      <c r="C275" s="552"/>
      <c r="D275" s="668"/>
      <c r="E275" s="668"/>
      <c r="F275" s="668"/>
      <c r="G275" s="668"/>
      <c r="H275" s="668"/>
      <c r="I275" s="668"/>
      <c r="J275" s="668"/>
      <c r="K275" s="668"/>
      <c r="L275" s="668"/>
      <c r="M275" s="668"/>
      <c r="N275" s="668"/>
      <c r="O275" s="668"/>
      <c r="P275" s="668"/>
      <c r="Q275" s="668"/>
      <c r="R275" s="668"/>
      <c r="S275" s="668"/>
      <c r="T275" s="668"/>
    </row>
    <row r="276" spans="2:20" x14ac:dyDescent="0.2">
      <c r="B276" t="s">
        <v>643</v>
      </c>
    </row>
    <row r="277" spans="2:20" x14ac:dyDescent="0.2">
      <c r="B277" s="666">
        <v>44794</v>
      </c>
      <c r="C277" s="524" t="str">
        <f t="shared" ref="C277:C283" si="125">IF(COUNTIF(D277:T277,$B$4)&gt;0,COUNTIF(D277:T277,$B$4),"")</f>
        <v/>
      </c>
      <c r="D277" s="593"/>
      <c r="E277" s="593"/>
      <c r="F277" s="593"/>
      <c r="G277" s="593"/>
      <c r="H277" s="593"/>
      <c r="I277" s="593"/>
      <c r="J277" s="593"/>
      <c r="K277" s="654"/>
      <c r="L277" s="652"/>
      <c r="M277" s="593"/>
      <c r="N277" s="593"/>
      <c r="O277" s="593"/>
      <c r="P277" s="593"/>
      <c r="Q277" s="593"/>
      <c r="R277" s="593"/>
      <c r="S277" s="593"/>
      <c r="T277" s="594"/>
    </row>
    <row r="278" spans="2:20" x14ac:dyDescent="0.2">
      <c r="B278" s="666">
        <v>44795</v>
      </c>
      <c r="C278" s="524" t="str">
        <f t="shared" si="125"/>
        <v/>
      </c>
      <c r="D278" s="606"/>
      <c r="E278" s="606"/>
      <c r="F278" s="606"/>
      <c r="G278" s="606"/>
      <c r="H278" s="606"/>
      <c r="I278" s="606"/>
      <c r="J278" s="606"/>
      <c r="K278" s="660"/>
      <c r="L278" s="656"/>
      <c r="M278" s="606"/>
      <c r="N278" s="606"/>
      <c r="O278" s="606"/>
      <c r="P278" s="606"/>
      <c r="Q278" s="606"/>
      <c r="R278" s="606"/>
      <c r="S278" s="606"/>
      <c r="T278" s="606"/>
    </row>
    <row r="279" spans="2:20" x14ac:dyDescent="0.2">
      <c r="B279" s="666">
        <v>44796</v>
      </c>
      <c r="C279" s="524" t="str">
        <f t="shared" si="125"/>
        <v/>
      </c>
      <c r="D279" s="548"/>
      <c r="E279" s="548"/>
      <c r="F279" s="548"/>
      <c r="G279" s="548"/>
      <c r="H279" s="548"/>
      <c r="I279" s="548"/>
      <c r="J279" s="548"/>
      <c r="K279" s="646"/>
      <c r="L279" s="575"/>
      <c r="M279" s="548"/>
      <c r="N279" s="548"/>
      <c r="O279" s="548"/>
      <c r="P279" s="548"/>
      <c r="Q279" s="548"/>
      <c r="R279" s="548"/>
      <c r="S279" s="548"/>
      <c r="T279" s="548"/>
    </row>
    <row r="280" spans="2:20" x14ac:dyDescent="0.2">
      <c r="B280" s="666">
        <v>44797</v>
      </c>
      <c r="C280" s="524" t="str">
        <f t="shared" si="125"/>
        <v/>
      </c>
      <c r="D280" s="548"/>
      <c r="E280" s="548"/>
      <c r="F280" s="548"/>
      <c r="G280" s="548"/>
      <c r="H280" s="548"/>
      <c r="I280" s="548"/>
      <c r="J280" s="548"/>
      <c r="K280" s="646"/>
      <c r="L280" s="575"/>
      <c r="M280" s="548"/>
      <c r="N280" s="548"/>
      <c r="O280" s="548"/>
      <c r="P280" s="548"/>
      <c r="Q280" s="548"/>
      <c r="R280" s="548"/>
      <c r="S280" s="548"/>
      <c r="T280" s="548"/>
    </row>
    <row r="281" spans="2:20" x14ac:dyDescent="0.2">
      <c r="B281" s="666">
        <v>44798</v>
      </c>
      <c r="C281" s="524" t="str">
        <f t="shared" si="125"/>
        <v/>
      </c>
      <c r="D281" s="548"/>
      <c r="E281" s="548"/>
      <c r="F281" s="548"/>
      <c r="G281" s="548"/>
      <c r="H281" s="548"/>
      <c r="I281" s="548"/>
      <c r="J281" s="548"/>
      <c r="K281" s="646"/>
      <c r="L281" s="575"/>
      <c r="M281" s="548"/>
      <c r="N281" s="548"/>
      <c r="O281" s="548"/>
      <c r="P281" s="548"/>
      <c r="Q281" s="548"/>
      <c r="R281" s="548"/>
      <c r="S281" s="548"/>
      <c r="T281" s="548"/>
    </row>
    <row r="282" spans="2:20" x14ac:dyDescent="0.2">
      <c r="B282" s="666">
        <v>44799</v>
      </c>
      <c r="C282" s="524" t="str">
        <f t="shared" si="125"/>
        <v/>
      </c>
      <c r="D282" s="548"/>
      <c r="E282" s="548"/>
      <c r="F282" s="548"/>
      <c r="G282" s="548"/>
      <c r="H282" s="548"/>
      <c r="I282" s="548"/>
      <c r="J282" s="548"/>
      <c r="K282" s="646"/>
      <c r="L282" s="575"/>
      <c r="M282" s="548"/>
      <c r="N282" s="548"/>
      <c r="O282" s="548"/>
      <c r="P282" s="548"/>
      <c r="Q282" s="548"/>
      <c r="R282" s="548"/>
      <c r="S282" s="548"/>
      <c r="T282" s="548"/>
    </row>
    <row r="283" spans="2:20" x14ac:dyDescent="0.2">
      <c r="B283" s="666">
        <v>44800</v>
      </c>
      <c r="C283" s="524" t="str">
        <f t="shared" si="125"/>
        <v/>
      </c>
      <c r="D283" s="548"/>
      <c r="E283" s="548"/>
      <c r="F283" s="548"/>
      <c r="G283" s="548"/>
      <c r="H283" s="548"/>
      <c r="I283" s="548"/>
      <c r="J283" s="548"/>
      <c r="K283" s="646"/>
      <c r="L283" s="575"/>
      <c r="M283" s="548"/>
      <c r="N283" s="548"/>
      <c r="O283" s="548"/>
      <c r="P283" s="548"/>
      <c r="Q283" s="548"/>
      <c r="R283" s="548"/>
      <c r="S283" s="548"/>
      <c r="T283" s="548"/>
    </row>
    <row r="284" spans="2:20" x14ac:dyDescent="0.2">
      <c r="B284" s="599" t="s">
        <v>609</v>
      </c>
      <c r="C284" s="524"/>
      <c r="D284" s="550" t="str">
        <f>IF(COUNTIF(D278:D282,$B$4)+COUNTIF(D271:D277,$B$4)&gt;0,COUNTIF(D278:D282,$B$4)+COUNTIF(D271:D277,$B$4),"")</f>
        <v/>
      </c>
      <c r="E284" s="550" t="str">
        <f t="shared" ref="E284:T284" si="126">IF(COUNTIF(E278:E282,$B$4)+COUNTIF(E271:E277,$B$4)&gt;0,COUNTIF(E278:E282,$B$4)+COUNTIF(E271:E277,$B$4),"")</f>
        <v/>
      </c>
      <c r="F284" s="550" t="str">
        <f t="shared" si="126"/>
        <v/>
      </c>
      <c r="G284" s="550" t="str">
        <f t="shared" si="126"/>
        <v/>
      </c>
      <c r="H284" s="550" t="str">
        <f t="shared" si="126"/>
        <v/>
      </c>
      <c r="I284" s="550" t="str">
        <f t="shared" si="126"/>
        <v/>
      </c>
      <c r="J284" s="550" t="str">
        <f t="shared" si="126"/>
        <v/>
      </c>
      <c r="K284" s="647" t="str">
        <f t="shared" si="126"/>
        <v/>
      </c>
      <c r="L284" s="643" t="str">
        <f t="shared" si="126"/>
        <v/>
      </c>
      <c r="M284" s="550" t="str">
        <f t="shared" si="126"/>
        <v/>
      </c>
      <c r="N284" s="550" t="str">
        <f t="shared" si="126"/>
        <v/>
      </c>
      <c r="O284" s="550" t="str">
        <f t="shared" si="126"/>
        <v/>
      </c>
      <c r="P284" s="550" t="str">
        <f t="shared" si="126"/>
        <v/>
      </c>
      <c r="Q284" s="550" t="str">
        <f t="shared" si="126"/>
        <v/>
      </c>
      <c r="R284" s="550" t="str">
        <f t="shared" si="126"/>
        <v/>
      </c>
      <c r="S284" s="550" t="str">
        <f t="shared" si="126"/>
        <v/>
      </c>
      <c r="T284" s="550" t="str">
        <f t="shared" si="126"/>
        <v/>
      </c>
    </row>
    <row r="285" spans="2:20" x14ac:dyDescent="0.2">
      <c r="B285" s="586" t="s">
        <v>610</v>
      </c>
      <c r="C285" s="552" t="str">
        <f ca="1">IF(B282&lt;=TODAY(),SUM(D285:T285),"")</f>
        <v/>
      </c>
      <c r="D285" s="553" t="str">
        <f>IF(COUNTIF(D278:D282,$B$4)+COUNTIF(D271:D277,$B$4)&gt;0,(COUNTIF(D278:D282,$B$4)+COUNTIF(D271:D277,$B$4))*D$5,"")</f>
        <v/>
      </c>
      <c r="E285" s="553" t="str">
        <f t="shared" ref="E285:T285" si="127">IF(COUNTIF(E278:E282,$B$4)+COUNTIF(E271:E277,$B$4)&gt;0,(COUNTIF(E278:E282,$B$4)+COUNTIF(E271:E277,$B$4))*E$5,"")</f>
        <v/>
      </c>
      <c r="F285" s="553" t="str">
        <f t="shared" si="127"/>
        <v/>
      </c>
      <c r="G285" s="553" t="str">
        <f t="shared" si="127"/>
        <v/>
      </c>
      <c r="H285" s="553" t="str">
        <f t="shared" si="127"/>
        <v/>
      </c>
      <c r="I285" s="553" t="str">
        <f t="shared" si="127"/>
        <v/>
      </c>
      <c r="J285" s="553" t="str">
        <f t="shared" si="127"/>
        <v/>
      </c>
      <c r="K285" s="648" t="str">
        <f t="shared" si="127"/>
        <v/>
      </c>
      <c r="L285" s="644" t="str">
        <f t="shared" si="127"/>
        <v/>
      </c>
      <c r="M285" s="553" t="str">
        <f t="shared" si="127"/>
        <v/>
      </c>
      <c r="N285" s="553" t="str">
        <f t="shared" si="127"/>
        <v/>
      </c>
      <c r="O285" s="553" t="str">
        <f t="shared" si="127"/>
        <v/>
      </c>
      <c r="P285" s="553" t="str">
        <f t="shared" si="127"/>
        <v/>
      </c>
      <c r="Q285" s="553" t="str">
        <f t="shared" si="127"/>
        <v/>
      </c>
      <c r="R285" s="553" t="str">
        <f t="shared" si="127"/>
        <v/>
      </c>
      <c r="S285" s="553" t="str">
        <f t="shared" si="127"/>
        <v/>
      </c>
      <c r="T285" s="553" t="str">
        <f t="shared" si="127"/>
        <v/>
      </c>
    </row>
    <row r="286" spans="2:20" x14ac:dyDescent="0.2">
      <c r="C286" s="556" t="str">
        <f ca="1">IF(C285&lt;&gt;"",SUM(D286:T286)-C285,"")</f>
        <v/>
      </c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6"/>
      <c r="P286" s="556"/>
      <c r="Q286" s="556"/>
      <c r="R286" s="556"/>
      <c r="S286" s="556"/>
      <c r="T286" s="556"/>
    </row>
    <row r="287" spans="2:20" x14ac:dyDescent="0.2">
      <c r="C287" s="668"/>
      <c r="D287" s="668"/>
      <c r="E287" s="668"/>
      <c r="F287" s="668"/>
      <c r="G287" s="668"/>
      <c r="H287" s="668"/>
      <c r="I287" s="668"/>
      <c r="J287" s="668"/>
      <c r="K287" s="668"/>
      <c r="L287" s="668"/>
      <c r="M287" s="668"/>
      <c r="N287" s="668"/>
      <c r="O287" s="668"/>
      <c r="P287" s="668"/>
      <c r="Q287" s="668"/>
      <c r="R287" s="668"/>
      <c r="S287" s="668"/>
      <c r="T287" s="668"/>
    </row>
    <row r="288" spans="2:20" x14ac:dyDescent="0.2">
      <c r="B288" t="s">
        <v>644</v>
      </c>
      <c r="C288" s="552"/>
      <c r="D288" s="668"/>
      <c r="E288" s="668"/>
      <c r="F288" s="668"/>
      <c r="G288" s="668"/>
      <c r="H288" s="668"/>
      <c r="I288" s="668"/>
      <c r="J288" s="668"/>
      <c r="K288" s="668"/>
      <c r="L288" s="668"/>
      <c r="M288" s="668"/>
      <c r="N288" s="668"/>
      <c r="O288" s="668"/>
      <c r="P288" s="668"/>
      <c r="Q288" s="668"/>
      <c r="R288" s="668"/>
      <c r="S288" s="668"/>
      <c r="T288" s="668"/>
    </row>
    <row r="289" spans="2:20" x14ac:dyDescent="0.2">
      <c r="B289" t="s">
        <v>643</v>
      </c>
    </row>
    <row r="290" spans="2:20" x14ac:dyDescent="0.2">
      <c r="B290" s="666">
        <v>44801</v>
      </c>
      <c r="C290" s="524" t="str">
        <f t="shared" ref="C290:C293" si="128">IF(COUNTIF(D290:T290,$B$4)&gt;0,COUNTIF(D290:T290,$B$4),"")</f>
        <v/>
      </c>
      <c r="D290" s="593"/>
      <c r="E290" s="593"/>
      <c r="F290" s="593"/>
      <c r="G290" s="593"/>
      <c r="H290" s="593"/>
      <c r="I290" s="593"/>
      <c r="J290" s="593"/>
      <c r="K290" s="654"/>
      <c r="L290" s="652"/>
      <c r="M290" s="593"/>
      <c r="N290" s="593"/>
      <c r="O290" s="593"/>
      <c r="P290" s="593"/>
      <c r="Q290" s="593"/>
      <c r="R290" s="593"/>
      <c r="S290" s="593"/>
      <c r="T290" s="594"/>
    </row>
    <row r="291" spans="2:20" x14ac:dyDescent="0.2">
      <c r="B291" s="666">
        <v>44802</v>
      </c>
      <c r="C291" s="524" t="str">
        <f t="shared" si="128"/>
        <v/>
      </c>
      <c r="D291" s="606"/>
      <c r="E291" s="606"/>
      <c r="F291" s="606"/>
      <c r="G291" s="606"/>
      <c r="H291" s="606"/>
      <c r="I291" s="606"/>
      <c r="J291" s="606"/>
      <c r="K291" s="660"/>
      <c r="L291" s="656"/>
      <c r="M291" s="606"/>
      <c r="N291" s="606"/>
      <c r="O291" s="606"/>
      <c r="P291" s="606"/>
      <c r="Q291" s="606"/>
      <c r="R291" s="606"/>
      <c r="S291" s="606"/>
      <c r="T291" s="606"/>
    </row>
    <row r="292" spans="2:20" x14ac:dyDescent="0.2">
      <c r="B292" s="666">
        <v>44803</v>
      </c>
      <c r="C292" s="524" t="str">
        <f t="shared" si="128"/>
        <v/>
      </c>
      <c r="D292" s="548"/>
      <c r="E292" s="548"/>
      <c r="F292" s="548"/>
      <c r="G292" s="548"/>
      <c r="H292" s="548"/>
      <c r="I292" s="548"/>
      <c r="J292" s="548"/>
      <c r="K292" s="646"/>
      <c r="L292" s="575"/>
      <c r="M292" s="548"/>
      <c r="N292" s="548"/>
      <c r="O292" s="548"/>
      <c r="P292" s="548"/>
      <c r="Q292" s="548"/>
      <c r="R292" s="548"/>
      <c r="S292" s="548"/>
      <c r="T292" s="548"/>
    </row>
    <row r="293" spans="2:20" x14ac:dyDescent="0.2">
      <c r="B293" s="666">
        <v>44804</v>
      </c>
      <c r="C293" s="524" t="str">
        <f t="shared" si="128"/>
        <v/>
      </c>
      <c r="D293" s="548"/>
      <c r="E293" s="548"/>
      <c r="F293" s="548"/>
      <c r="G293" s="548"/>
      <c r="H293" s="548"/>
      <c r="I293" s="548"/>
      <c r="J293" s="548"/>
      <c r="K293" s="646"/>
      <c r="L293" s="575"/>
      <c r="M293" s="548"/>
      <c r="N293" s="548"/>
      <c r="O293" s="548"/>
      <c r="P293" s="548"/>
      <c r="Q293" s="548"/>
      <c r="R293" s="548"/>
      <c r="S293" s="548"/>
      <c r="T293" s="548"/>
    </row>
    <row r="294" spans="2:20" x14ac:dyDescent="0.2">
      <c r="B294" s="599" t="s">
        <v>609</v>
      </c>
      <c r="C294" s="524"/>
      <c r="D294" s="550" t="str">
        <f t="shared" ref="D294:T294" si="129">IF(COUNTIF(D291:D293,$B$4)+COUNTIF(D284:D290,$B$4)&gt;0,COUNTIF(D291:D293,$B$4)+COUNTIF(D284:D290,$B$4),"")</f>
        <v/>
      </c>
      <c r="E294" s="550" t="str">
        <f t="shared" si="129"/>
        <v/>
      </c>
      <c r="F294" s="550" t="str">
        <f t="shared" si="129"/>
        <v/>
      </c>
      <c r="G294" s="550" t="str">
        <f t="shared" si="129"/>
        <v/>
      </c>
      <c r="H294" s="550" t="str">
        <f t="shared" si="129"/>
        <v/>
      </c>
      <c r="I294" s="550" t="str">
        <f t="shared" si="129"/>
        <v/>
      </c>
      <c r="J294" s="550" t="str">
        <f t="shared" si="129"/>
        <v/>
      </c>
      <c r="K294" s="647" t="str">
        <f t="shared" si="129"/>
        <v/>
      </c>
      <c r="L294" s="643" t="str">
        <f t="shared" si="129"/>
        <v/>
      </c>
      <c r="M294" s="550" t="str">
        <f t="shared" si="129"/>
        <v/>
      </c>
      <c r="N294" s="550" t="str">
        <f t="shared" si="129"/>
        <v/>
      </c>
      <c r="O294" s="550" t="str">
        <f t="shared" si="129"/>
        <v/>
      </c>
      <c r="P294" s="550" t="str">
        <f t="shared" si="129"/>
        <v/>
      </c>
      <c r="Q294" s="550" t="str">
        <f t="shared" si="129"/>
        <v/>
      </c>
      <c r="R294" s="550" t="str">
        <f t="shared" si="129"/>
        <v/>
      </c>
      <c r="S294" s="550" t="str">
        <f t="shared" si="129"/>
        <v/>
      </c>
      <c r="T294" s="550" t="str">
        <f t="shared" si="129"/>
        <v/>
      </c>
    </row>
    <row r="295" spans="2:20" x14ac:dyDescent="0.2">
      <c r="B295" s="586" t="s">
        <v>610</v>
      </c>
      <c r="C295" s="552" t="str">
        <f ca="1">IF(B292&lt;=TODAY(),SUM(D295:T295),"")</f>
        <v/>
      </c>
      <c r="D295" s="553" t="str">
        <f t="shared" ref="D295:T295" si="130">IF(COUNTIF(D291:D293,$B$4)+COUNTIF(D284:D290,$B$4)&gt;0,(COUNTIF(D291:D293,$B$4)+COUNTIF(D284:D290,$B$4))*D$5,"")</f>
        <v/>
      </c>
      <c r="E295" s="553" t="str">
        <f t="shared" si="130"/>
        <v/>
      </c>
      <c r="F295" s="553" t="str">
        <f t="shared" si="130"/>
        <v/>
      </c>
      <c r="G295" s="553" t="str">
        <f t="shared" si="130"/>
        <v/>
      </c>
      <c r="H295" s="553" t="str">
        <f t="shared" si="130"/>
        <v/>
      </c>
      <c r="I295" s="553" t="str">
        <f t="shared" si="130"/>
        <v/>
      </c>
      <c r="J295" s="553" t="str">
        <f t="shared" si="130"/>
        <v/>
      </c>
      <c r="K295" s="648" t="str">
        <f t="shared" si="130"/>
        <v/>
      </c>
      <c r="L295" s="644" t="str">
        <f t="shared" si="130"/>
        <v/>
      </c>
      <c r="M295" s="553" t="str">
        <f t="shared" si="130"/>
        <v/>
      </c>
      <c r="N295" s="553" t="str">
        <f t="shared" si="130"/>
        <v/>
      </c>
      <c r="O295" s="553" t="str">
        <f t="shared" si="130"/>
        <v/>
      </c>
      <c r="P295" s="553" t="str">
        <f t="shared" si="130"/>
        <v/>
      </c>
      <c r="Q295" s="553" t="str">
        <f t="shared" si="130"/>
        <v/>
      </c>
      <c r="R295" s="553" t="str">
        <f t="shared" si="130"/>
        <v/>
      </c>
      <c r="S295" s="553" t="str">
        <f t="shared" si="130"/>
        <v/>
      </c>
      <c r="T295" s="553" t="str">
        <f t="shared" si="130"/>
        <v/>
      </c>
    </row>
    <row r="296" spans="2:20" x14ac:dyDescent="0.2">
      <c r="C296" s="556" t="str">
        <f ca="1">IF(C295&lt;&gt;"",SUM(D296:T296)-C295,"")</f>
        <v/>
      </c>
      <c r="D296" s="556"/>
      <c r="E296" s="556"/>
      <c r="F296" s="556"/>
      <c r="G296" s="556"/>
      <c r="H296" s="556"/>
      <c r="I296" s="556"/>
      <c r="J296" s="556"/>
      <c r="K296" s="556"/>
      <c r="L296" s="556"/>
      <c r="M296" s="556"/>
      <c r="N296" s="556"/>
      <c r="O296" s="556"/>
      <c r="P296" s="556"/>
      <c r="Q296" s="556"/>
      <c r="R296" s="556"/>
      <c r="S296" s="556"/>
      <c r="T296" s="556"/>
    </row>
    <row r="297" spans="2:20" x14ac:dyDescent="0.2">
      <c r="B297" s="598"/>
      <c r="C297" s="566"/>
      <c r="D297" s="550" t="str">
        <f>IF(COUNTIF(D293:D296,$B$4)+COUNTIF(D288:D292,$B$4)&gt;0,COUNTIF(D293:D296,$B$4)+COUNTIF(D288:D292,$B$4),"")</f>
        <v/>
      </c>
      <c r="E297" s="550" t="str">
        <f t="shared" ref="E297:T297" si="131">IF(COUNTIF(E293:E296,$B$4)+COUNTIF(E288:E292,$B$4)&gt;0,COUNTIF(E293:E296,$B$4)+COUNTIF(E288:E292,$B$4),"")</f>
        <v/>
      </c>
      <c r="F297" s="550" t="str">
        <f t="shared" si="131"/>
        <v/>
      </c>
      <c r="G297" s="550" t="str">
        <f t="shared" si="131"/>
        <v/>
      </c>
      <c r="H297" s="550" t="str">
        <f t="shared" si="131"/>
        <v/>
      </c>
      <c r="I297" s="550" t="str">
        <f t="shared" si="131"/>
        <v/>
      </c>
      <c r="J297" s="550" t="str">
        <f t="shared" si="131"/>
        <v/>
      </c>
      <c r="K297" s="647" t="str">
        <f t="shared" si="131"/>
        <v/>
      </c>
      <c r="L297" s="643" t="str">
        <f t="shared" si="131"/>
        <v/>
      </c>
      <c r="M297" s="550" t="str">
        <f t="shared" si="131"/>
        <v/>
      </c>
      <c r="N297" s="550" t="str">
        <f t="shared" si="131"/>
        <v/>
      </c>
      <c r="O297" s="550" t="str">
        <f t="shared" si="131"/>
        <v/>
      </c>
      <c r="P297" s="550" t="str">
        <f t="shared" si="131"/>
        <v/>
      </c>
      <c r="Q297" s="550" t="str">
        <f t="shared" si="131"/>
        <v/>
      </c>
      <c r="R297" s="550" t="str">
        <f t="shared" si="131"/>
        <v/>
      </c>
      <c r="S297" s="550" t="str">
        <f t="shared" si="131"/>
        <v/>
      </c>
      <c r="T297" s="550" t="str">
        <f t="shared" si="131"/>
        <v/>
      </c>
    </row>
    <row r="298" spans="2:20" ht="13.5" thickBot="1" x14ac:dyDescent="0.25">
      <c r="B298" s="595" t="s">
        <v>623</v>
      </c>
      <c r="C298" s="596">
        <f>SUM(D298:T298)</f>
        <v>2955</v>
      </c>
      <c r="D298" s="569">
        <f>IFERROR(IF(SUM(D246,D259,D272,D285,D295)&gt;0,SUM(D246,D259,D272,D285,D295),""),"")</f>
        <v>810</v>
      </c>
      <c r="E298" s="569">
        <f t="shared" ref="E298:T298" si="132">IFERROR(IF(SUM(E246,E259,E272,E285,E295)&gt;0,SUM(E246,E259,E272,E285,E295),""),"")</f>
        <v>825</v>
      </c>
      <c r="F298" s="569">
        <f t="shared" si="132"/>
        <v>330</v>
      </c>
      <c r="G298" s="569" t="str">
        <f t="shared" si="132"/>
        <v/>
      </c>
      <c r="H298" s="569" t="str">
        <f t="shared" si="132"/>
        <v/>
      </c>
      <c r="I298" s="569" t="str">
        <f t="shared" si="132"/>
        <v/>
      </c>
      <c r="J298" s="569" t="str">
        <f t="shared" si="132"/>
        <v/>
      </c>
      <c r="K298" s="569" t="str">
        <f t="shared" si="132"/>
        <v/>
      </c>
      <c r="L298" s="569" t="str">
        <f t="shared" si="132"/>
        <v/>
      </c>
      <c r="M298" s="569" t="str">
        <f t="shared" si="132"/>
        <v/>
      </c>
      <c r="N298" s="569" t="str">
        <f t="shared" si="132"/>
        <v/>
      </c>
      <c r="O298" s="569" t="str">
        <f t="shared" si="132"/>
        <v/>
      </c>
      <c r="P298" s="569" t="str">
        <f t="shared" si="132"/>
        <v/>
      </c>
      <c r="Q298" s="569" t="str">
        <f t="shared" si="132"/>
        <v/>
      </c>
      <c r="R298" s="569" t="str">
        <f t="shared" si="132"/>
        <v/>
      </c>
      <c r="S298" s="569">
        <f t="shared" si="132"/>
        <v>450</v>
      </c>
      <c r="T298" s="569">
        <f t="shared" si="132"/>
        <v>540</v>
      </c>
    </row>
  </sheetData>
  <mergeCells count="7">
    <mergeCell ref="B231:T231"/>
    <mergeCell ref="B170:T170"/>
    <mergeCell ref="D3:K3"/>
    <mergeCell ref="L3:T3"/>
    <mergeCell ref="B50:T50"/>
    <mergeCell ref="B115:T115"/>
    <mergeCell ref="B16:T16"/>
  </mergeCells>
  <conditionalFormatting sqref="D31:T36 D57:T61 D67:T72 D78:T83 D89:T94 D99:T101 D22:T25 E20:T21">
    <cfRule type="cellIs" dxfId="1041" priority="1117" operator="equal">
      <formula>"Pediu p/sair"</formula>
    </cfRule>
    <cfRule type="cellIs" dxfId="1040" priority="1118" operator="equal">
      <formula>"Dispensado"</formula>
    </cfRule>
    <cfRule type="cellIs" dxfId="1039" priority="1119" operator="equal">
      <formula>"Faltou"</formula>
    </cfRule>
  </conditionalFormatting>
  <conditionalFormatting sqref="D132:T134 D129:T130 D161:T165 D120:T123 D140:T145 D151:T156">
    <cfRule type="cellIs" dxfId="1038" priority="1114" operator="equal">
      <formula>"Pediu p/sair"</formula>
    </cfRule>
    <cfRule type="cellIs" dxfId="1037" priority="1115" operator="equal">
      <formula>"Dispensado"</formula>
    </cfRule>
    <cfRule type="cellIs" dxfId="1036" priority="1116" operator="equal">
      <formula>"Faltou"</formula>
    </cfRule>
  </conditionalFormatting>
  <conditionalFormatting sqref="D54:T54">
    <cfRule type="cellIs" dxfId="1035" priority="1110" operator="notEqual">
      <formula>""</formula>
    </cfRule>
  </conditionalFormatting>
  <conditionalFormatting sqref="D56:T56">
    <cfRule type="cellIs" dxfId="1034" priority="1097" operator="equal">
      <formula>"Pediu p/sair"</formula>
    </cfRule>
    <cfRule type="cellIs" dxfId="1033" priority="1098" operator="equal">
      <formula>"Dispensado"</formula>
    </cfRule>
    <cfRule type="cellIs" dxfId="1032" priority="1099" operator="equal">
      <formula>"Faltou"</formula>
    </cfRule>
  </conditionalFormatting>
  <conditionalFormatting sqref="D19:T19">
    <cfRule type="cellIs" dxfId="1031" priority="1093" operator="notEqual">
      <formula>""</formula>
    </cfRule>
  </conditionalFormatting>
  <conditionalFormatting sqref="D119:T119">
    <cfRule type="cellIs" dxfId="1030" priority="1092" operator="notEqual">
      <formula>""</formula>
    </cfRule>
  </conditionalFormatting>
  <conditionalFormatting sqref="D8:T8">
    <cfRule type="cellIs" dxfId="1029" priority="1091" operator="notEqual">
      <formula>""</formula>
    </cfRule>
  </conditionalFormatting>
  <conditionalFormatting sqref="D7:T7">
    <cfRule type="cellIs" dxfId="1028" priority="1081" operator="equal">
      <formula>""</formula>
    </cfRule>
    <cfRule type="cellIs" dxfId="1027" priority="1090" operator="notEqual">
      <formula>""</formula>
    </cfRule>
  </conditionalFormatting>
  <conditionalFormatting sqref="D150:T150">
    <cfRule type="cellIs" dxfId="1026" priority="1087" operator="equal">
      <formula>"Pediu p/sair"</formula>
    </cfRule>
    <cfRule type="cellIs" dxfId="1025" priority="1088" operator="equal">
      <formula>"Dispensado"</formula>
    </cfRule>
    <cfRule type="cellIs" dxfId="1024" priority="1089" operator="equal">
      <formula>"Faltou"</formula>
    </cfRule>
  </conditionalFormatting>
  <conditionalFormatting sqref="D139:T139">
    <cfRule type="cellIs" dxfId="1023" priority="1084" operator="equal">
      <formula>"Pediu p/sair"</formula>
    </cfRule>
    <cfRule type="cellIs" dxfId="1022" priority="1085" operator="equal">
      <formula>"Dispensado"</formula>
    </cfRule>
    <cfRule type="cellIs" dxfId="1021" priority="1086" operator="equal">
      <formula>"Faltou"</formula>
    </cfRule>
  </conditionalFormatting>
  <conditionalFormatting sqref="D18:T18">
    <cfRule type="cellIs" dxfId="1020" priority="1079" operator="equal">
      <formula>""</formula>
    </cfRule>
    <cfRule type="cellIs" dxfId="1019" priority="1080" operator="notEqual">
      <formula>""</formula>
    </cfRule>
  </conditionalFormatting>
  <conditionalFormatting sqref="D52:T52">
    <cfRule type="cellIs" dxfId="1018" priority="1077" operator="equal">
      <formula>""</formula>
    </cfRule>
    <cfRule type="cellIs" dxfId="1017" priority="1078" operator="notEqual">
      <formula>""</formula>
    </cfRule>
  </conditionalFormatting>
  <conditionalFormatting sqref="D118:T118">
    <cfRule type="cellIs" dxfId="1016" priority="1075" operator="equal">
      <formula>""</formula>
    </cfRule>
    <cfRule type="cellIs" dxfId="1015" priority="1076" operator="notEqual">
      <formula>""</formula>
    </cfRule>
  </conditionalFormatting>
  <conditionalFormatting sqref="D31:T36 D67:T72 D57:T61 D89:T94 D78:T83 D99:T101 D128:T130 D132:T134 D161:T165 D120:T123 D139:T145 D150:T156 D22:T25 E20:T21">
    <cfRule type="cellIs" dxfId="1014" priority="1071" operator="equal">
      <formula>"S/Expediente"</formula>
    </cfRule>
    <cfRule type="cellIs" dxfId="1013" priority="1072" operator="equal">
      <formula>"Feriado"</formula>
    </cfRule>
    <cfRule type="cellIs" dxfId="1012" priority="1073" operator="equal">
      <formula>"Folga"</formula>
    </cfRule>
    <cfRule type="cellIs" dxfId="1011" priority="1074" operator="equal">
      <formula>"Aguardar"</formula>
    </cfRule>
  </conditionalFormatting>
  <conditionalFormatting sqref="D175:T175">
    <cfRule type="cellIs" dxfId="1010" priority="1070" operator="notEqual">
      <formula>""</formula>
    </cfRule>
  </conditionalFormatting>
  <conditionalFormatting sqref="D176:T177">
    <cfRule type="cellIs" dxfId="1009" priority="1065" operator="equal">
      <formula>"Pediu p/sair"</formula>
    </cfRule>
    <cfRule type="cellIs" dxfId="1008" priority="1066" operator="equal">
      <formula>"Dispensado"</formula>
    </cfRule>
    <cfRule type="cellIs" dxfId="1007" priority="1067" operator="equal">
      <formula>"Faltou"</formula>
    </cfRule>
  </conditionalFormatting>
  <conditionalFormatting sqref="D176:T177">
    <cfRule type="cellIs" dxfId="1006" priority="1061" operator="equal">
      <formula>"S/Expediente"</formula>
    </cfRule>
    <cfRule type="cellIs" dxfId="1005" priority="1062" operator="equal">
      <formula>"Feriado"</formula>
    </cfRule>
    <cfRule type="cellIs" dxfId="1004" priority="1063" operator="equal">
      <formula>"Folga"</formula>
    </cfRule>
    <cfRule type="cellIs" dxfId="1003" priority="1064" operator="equal">
      <formula>"Aguardar"</formula>
    </cfRule>
  </conditionalFormatting>
  <conditionalFormatting sqref="D182:T182">
    <cfRule type="cellIs" dxfId="1002" priority="1058" operator="equal">
      <formula>"Pediu p/sair"</formula>
    </cfRule>
    <cfRule type="cellIs" dxfId="1001" priority="1059" operator="equal">
      <formula>"Dispensado"</formula>
    </cfRule>
    <cfRule type="cellIs" dxfId="1000" priority="1060" operator="equal">
      <formula>"Faltou"</formula>
    </cfRule>
  </conditionalFormatting>
  <conditionalFormatting sqref="D182:T182">
    <cfRule type="cellIs" dxfId="999" priority="1054" operator="equal">
      <formula>"S/Expediente"</formula>
    </cfRule>
    <cfRule type="cellIs" dxfId="998" priority="1055" operator="equal">
      <formula>"Feriado"</formula>
    </cfRule>
    <cfRule type="cellIs" dxfId="997" priority="1056" operator="equal">
      <formula>"Folga"</formula>
    </cfRule>
    <cfRule type="cellIs" dxfId="996" priority="1057" operator="equal">
      <formula>"Aguardar"</formula>
    </cfRule>
  </conditionalFormatting>
  <conditionalFormatting sqref="D183:T188">
    <cfRule type="cellIs" dxfId="995" priority="1051" operator="equal">
      <formula>"Pediu p/sair"</formula>
    </cfRule>
    <cfRule type="cellIs" dxfId="994" priority="1052" operator="equal">
      <formula>"Dispensado"</formula>
    </cfRule>
    <cfRule type="cellIs" dxfId="993" priority="1053" operator="equal">
      <formula>"Faltou"</formula>
    </cfRule>
  </conditionalFormatting>
  <conditionalFormatting sqref="D183:T188">
    <cfRule type="cellIs" dxfId="992" priority="1047" operator="equal">
      <formula>"S/Expediente"</formula>
    </cfRule>
    <cfRule type="cellIs" dxfId="991" priority="1048" operator="equal">
      <formula>"Feriado"</formula>
    </cfRule>
    <cfRule type="cellIs" dxfId="990" priority="1049" operator="equal">
      <formula>"Folga"</formula>
    </cfRule>
    <cfRule type="cellIs" dxfId="989" priority="1050" operator="equal">
      <formula>"Aguardar"</formula>
    </cfRule>
  </conditionalFormatting>
  <conditionalFormatting sqref="D193:T193">
    <cfRule type="cellIs" dxfId="988" priority="1044" operator="equal">
      <formula>"Pediu p/sair"</formula>
    </cfRule>
    <cfRule type="cellIs" dxfId="987" priority="1045" operator="equal">
      <formula>"Dispensado"</formula>
    </cfRule>
    <cfRule type="cellIs" dxfId="986" priority="1046" operator="equal">
      <formula>"Faltou"</formula>
    </cfRule>
  </conditionalFormatting>
  <conditionalFormatting sqref="D193:T193">
    <cfRule type="cellIs" dxfId="985" priority="1040" operator="equal">
      <formula>"S/Expediente"</formula>
    </cfRule>
    <cfRule type="cellIs" dxfId="984" priority="1041" operator="equal">
      <formula>"Feriado"</formula>
    </cfRule>
    <cfRule type="cellIs" dxfId="983" priority="1042" operator="equal">
      <formula>"Folga"</formula>
    </cfRule>
    <cfRule type="cellIs" dxfId="982" priority="1043" operator="equal">
      <formula>"Aguardar"</formula>
    </cfRule>
  </conditionalFormatting>
  <conditionalFormatting sqref="D194:T199">
    <cfRule type="cellIs" dxfId="981" priority="1037" operator="equal">
      <formula>"Pediu p/sair"</formula>
    </cfRule>
    <cfRule type="cellIs" dxfId="980" priority="1038" operator="equal">
      <formula>"Dispensado"</formula>
    </cfRule>
    <cfRule type="cellIs" dxfId="979" priority="1039" operator="equal">
      <formula>"Faltou"</formula>
    </cfRule>
  </conditionalFormatting>
  <conditionalFormatting sqref="D194:T199">
    <cfRule type="cellIs" dxfId="978" priority="1033" operator="equal">
      <formula>"S/Expediente"</formula>
    </cfRule>
    <cfRule type="cellIs" dxfId="977" priority="1034" operator="equal">
      <formula>"Feriado"</formula>
    </cfRule>
    <cfRule type="cellIs" dxfId="976" priority="1035" operator="equal">
      <formula>"Folga"</formula>
    </cfRule>
    <cfRule type="cellIs" dxfId="975" priority="1036" operator="equal">
      <formula>"Aguardar"</formula>
    </cfRule>
  </conditionalFormatting>
  <conditionalFormatting sqref="D204:T204">
    <cfRule type="cellIs" dxfId="974" priority="1030" operator="equal">
      <formula>"Pediu p/sair"</formula>
    </cfRule>
    <cfRule type="cellIs" dxfId="973" priority="1031" operator="equal">
      <formula>"Dispensado"</formula>
    </cfRule>
    <cfRule type="cellIs" dxfId="972" priority="1032" operator="equal">
      <formula>"Faltou"</formula>
    </cfRule>
  </conditionalFormatting>
  <conditionalFormatting sqref="D204:T204">
    <cfRule type="cellIs" dxfId="971" priority="1026" operator="equal">
      <formula>"S/Expediente"</formula>
    </cfRule>
    <cfRule type="cellIs" dxfId="970" priority="1027" operator="equal">
      <formula>"Feriado"</formula>
    </cfRule>
    <cfRule type="cellIs" dxfId="969" priority="1028" operator="equal">
      <formula>"Folga"</formula>
    </cfRule>
    <cfRule type="cellIs" dxfId="968" priority="1029" operator="equal">
      <formula>"Aguardar"</formula>
    </cfRule>
  </conditionalFormatting>
  <conditionalFormatting sqref="D205:T210">
    <cfRule type="cellIs" dxfId="967" priority="1023" operator="equal">
      <formula>"Pediu p/sair"</formula>
    </cfRule>
    <cfRule type="cellIs" dxfId="966" priority="1024" operator="equal">
      <formula>"Dispensado"</formula>
    </cfRule>
    <cfRule type="cellIs" dxfId="965" priority="1025" operator="equal">
      <formula>"Faltou"</formula>
    </cfRule>
  </conditionalFormatting>
  <conditionalFormatting sqref="D205:T210">
    <cfRule type="cellIs" dxfId="964" priority="1019" operator="equal">
      <formula>"S/Expediente"</formula>
    </cfRule>
    <cfRule type="cellIs" dxfId="963" priority="1020" operator="equal">
      <formula>"Feriado"</formula>
    </cfRule>
    <cfRule type="cellIs" dxfId="962" priority="1021" operator="equal">
      <formula>"Folga"</formula>
    </cfRule>
    <cfRule type="cellIs" dxfId="961" priority="1022" operator="equal">
      <formula>"Aguardar"</formula>
    </cfRule>
  </conditionalFormatting>
  <conditionalFormatting sqref="D215:T215">
    <cfRule type="cellIs" dxfId="960" priority="1016" operator="equal">
      <formula>"Pediu p/sair"</formula>
    </cfRule>
    <cfRule type="cellIs" dxfId="959" priority="1017" operator="equal">
      <formula>"Dispensado"</formula>
    </cfRule>
    <cfRule type="cellIs" dxfId="958" priority="1018" operator="equal">
      <formula>"Faltou"</formula>
    </cfRule>
  </conditionalFormatting>
  <conditionalFormatting sqref="D215:T215">
    <cfRule type="cellIs" dxfId="957" priority="1012" operator="equal">
      <formula>"S/Expediente"</formula>
    </cfRule>
    <cfRule type="cellIs" dxfId="956" priority="1013" operator="equal">
      <formula>"Feriado"</formula>
    </cfRule>
    <cfRule type="cellIs" dxfId="955" priority="1014" operator="equal">
      <formula>"Folga"</formula>
    </cfRule>
    <cfRule type="cellIs" dxfId="954" priority="1015" operator="equal">
      <formula>"Aguardar"</formula>
    </cfRule>
  </conditionalFormatting>
  <conditionalFormatting sqref="D216:T221">
    <cfRule type="cellIs" dxfId="953" priority="1009" operator="equal">
      <formula>"Pediu p/sair"</formula>
    </cfRule>
    <cfRule type="cellIs" dxfId="952" priority="1010" operator="equal">
      <formula>"Dispensado"</formula>
    </cfRule>
    <cfRule type="cellIs" dxfId="951" priority="1011" operator="equal">
      <formula>"Faltou"</formula>
    </cfRule>
  </conditionalFormatting>
  <conditionalFormatting sqref="D216:T221">
    <cfRule type="cellIs" dxfId="950" priority="1005" operator="equal">
      <formula>"S/Expediente"</formula>
    </cfRule>
    <cfRule type="cellIs" dxfId="949" priority="1006" operator="equal">
      <formula>"Feriado"</formula>
    </cfRule>
    <cfRule type="cellIs" dxfId="948" priority="1007" operator="equal">
      <formula>"Folga"</formula>
    </cfRule>
    <cfRule type="cellIs" dxfId="947" priority="1008" operator="equal">
      <formula>"Aguardar"</formula>
    </cfRule>
  </conditionalFormatting>
  <conditionalFormatting sqref="D12:T12 D14:T14">
    <cfRule type="cellIs" dxfId="946" priority="1004" operator="notEqual">
      <formula>""</formula>
    </cfRule>
  </conditionalFormatting>
  <conditionalFormatting sqref="D275">
    <cfRule type="cellIs" dxfId="895" priority="608" stopIfTrue="1" operator="lessThan">
      <formula>D273</formula>
    </cfRule>
  </conditionalFormatting>
  <conditionalFormatting sqref="E275:G275">
    <cfRule type="cellIs" dxfId="894" priority="607" stopIfTrue="1" operator="lessThan">
      <formula>E273</formula>
    </cfRule>
  </conditionalFormatting>
  <conditionalFormatting sqref="M249">
    <cfRule type="cellIs" dxfId="871" priority="712" stopIfTrue="1" operator="lessThan">
      <formula>M247</formula>
    </cfRule>
  </conditionalFormatting>
  <conditionalFormatting sqref="N249">
    <cfRule type="cellIs" dxfId="870" priority="711" stopIfTrue="1" operator="lessThan">
      <formula>N247</formula>
    </cfRule>
  </conditionalFormatting>
  <conditionalFormatting sqref="O249">
    <cfRule type="cellIs" dxfId="869" priority="710" stopIfTrue="1" operator="lessThan">
      <formula>O247</formula>
    </cfRule>
  </conditionalFormatting>
  <conditionalFormatting sqref="P249">
    <cfRule type="cellIs" dxfId="868" priority="709" stopIfTrue="1" operator="lessThan">
      <formula>P247</formula>
    </cfRule>
  </conditionalFormatting>
  <conditionalFormatting sqref="Q249">
    <cfRule type="cellIs" dxfId="867" priority="708" stopIfTrue="1" operator="lessThan">
      <formula>Q247</formula>
    </cfRule>
  </conditionalFormatting>
  <conditionalFormatting sqref="R249">
    <cfRule type="cellIs" dxfId="866" priority="707" stopIfTrue="1" operator="lessThan">
      <formula>R247</formula>
    </cfRule>
  </conditionalFormatting>
  <conditionalFormatting sqref="S249">
    <cfRule type="cellIs" dxfId="865" priority="706" stopIfTrue="1" operator="lessThan">
      <formula>S247</formula>
    </cfRule>
  </conditionalFormatting>
  <conditionalFormatting sqref="T249">
    <cfRule type="cellIs" dxfId="864" priority="705" stopIfTrue="1" operator="lessThan">
      <formula>T247</formula>
    </cfRule>
  </conditionalFormatting>
  <conditionalFormatting sqref="N262">
    <cfRule type="cellIs" dxfId="841" priority="646" stopIfTrue="1" operator="lessThan">
      <formula>N260</formula>
    </cfRule>
  </conditionalFormatting>
  <conditionalFormatting sqref="O262">
    <cfRule type="cellIs" dxfId="840" priority="645" stopIfTrue="1" operator="lessThan">
      <formula>O260</formula>
    </cfRule>
  </conditionalFormatting>
  <conditionalFormatting sqref="P262">
    <cfRule type="cellIs" dxfId="839" priority="644" stopIfTrue="1" operator="lessThan">
      <formula>P260</formula>
    </cfRule>
  </conditionalFormatting>
  <conditionalFormatting sqref="Q262">
    <cfRule type="cellIs" dxfId="838" priority="643" stopIfTrue="1" operator="lessThan">
      <formula>Q260</formula>
    </cfRule>
  </conditionalFormatting>
  <conditionalFormatting sqref="R262">
    <cfRule type="cellIs" dxfId="837" priority="642" stopIfTrue="1" operator="lessThan">
      <formula>R260</formula>
    </cfRule>
  </conditionalFormatting>
  <conditionalFormatting sqref="S262">
    <cfRule type="cellIs" dxfId="836" priority="641" stopIfTrue="1" operator="lessThan">
      <formula>S260</formula>
    </cfRule>
  </conditionalFormatting>
  <conditionalFormatting sqref="T262">
    <cfRule type="cellIs" dxfId="835" priority="640" stopIfTrue="1" operator="lessThan">
      <formula>T260</formula>
    </cfRule>
  </conditionalFormatting>
  <conditionalFormatting sqref="H275">
    <cfRule type="cellIs" dxfId="819" priority="606" stopIfTrue="1" operator="lessThan">
      <formula>H273</formula>
    </cfRule>
  </conditionalFormatting>
  <conditionalFormatting sqref="I275">
    <cfRule type="cellIs" dxfId="818" priority="605" stopIfTrue="1" operator="lessThan">
      <formula>I273</formula>
    </cfRule>
  </conditionalFormatting>
  <conditionalFormatting sqref="J275">
    <cfRule type="cellIs" dxfId="817" priority="604" stopIfTrue="1" operator="lessThan">
      <formula>J273</formula>
    </cfRule>
  </conditionalFormatting>
  <conditionalFormatting sqref="K275">
    <cfRule type="cellIs" dxfId="816" priority="603" stopIfTrue="1" operator="lessThan">
      <formula>K273</formula>
    </cfRule>
  </conditionalFormatting>
  <conditionalFormatting sqref="L275">
    <cfRule type="cellIs" dxfId="815" priority="602" stopIfTrue="1" operator="lessThan">
      <formula>L273</formula>
    </cfRule>
  </conditionalFormatting>
  <conditionalFormatting sqref="M275">
    <cfRule type="cellIs" dxfId="814" priority="601" stopIfTrue="1" operator="lessThan">
      <formula>M273</formula>
    </cfRule>
  </conditionalFormatting>
  <conditionalFormatting sqref="N275">
    <cfRule type="cellIs" dxfId="813" priority="600" stopIfTrue="1" operator="lessThan">
      <formula>N273</formula>
    </cfRule>
  </conditionalFormatting>
  <conditionalFormatting sqref="O275">
    <cfRule type="cellIs" dxfId="812" priority="599" stopIfTrue="1" operator="lessThan">
      <formula>O273</formula>
    </cfRule>
  </conditionalFormatting>
  <conditionalFormatting sqref="D213">
    <cfRule type="cellIs" dxfId="765" priority="808" stopIfTrue="1" operator="lessThan">
      <formula>D212</formula>
    </cfRule>
  </conditionalFormatting>
  <conditionalFormatting sqref="C29">
    <cfRule type="cellIs" dxfId="735" priority="766" operator="lessThan">
      <formula>0</formula>
    </cfRule>
  </conditionalFormatting>
  <conditionalFormatting sqref="C12 C14">
    <cfRule type="cellIs" dxfId="733" priority="761" operator="lessThan">
      <formula>0</formula>
    </cfRule>
  </conditionalFormatting>
  <conditionalFormatting sqref="D53:T53">
    <cfRule type="cellIs" dxfId="719" priority="746" operator="equal">
      <formula>""</formula>
    </cfRule>
    <cfRule type="cellIs" dxfId="718" priority="747" operator="notEqual">
      <formula>""</formula>
    </cfRule>
  </conditionalFormatting>
  <conditionalFormatting sqref="D117:T117">
    <cfRule type="cellIs" dxfId="717" priority="744" operator="equal">
      <formula>""</formula>
    </cfRule>
    <cfRule type="cellIs" dxfId="716" priority="745" operator="notEqual">
      <formula>""</formula>
    </cfRule>
  </conditionalFormatting>
  <conditionalFormatting sqref="D174:T174">
    <cfRule type="cellIs" dxfId="715" priority="738" operator="equal">
      <formula>""</formula>
    </cfRule>
    <cfRule type="cellIs" dxfId="714" priority="739" operator="notEqual">
      <formula>""</formula>
    </cfRule>
  </conditionalFormatting>
  <conditionalFormatting sqref="D173:T173">
    <cfRule type="cellIs" dxfId="713" priority="736" operator="equal">
      <formula>""</formula>
    </cfRule>
    <cfRule type="cellIs" dxfId="712" priority="737" operator="notEqual">
      <formula>""</formula>
    </cfRule>
  </conditionalFormatting>
  <conditionalFormatting sqref="D226:T226">
    <cfRule type="cellIs" dxfId="709" priority="731" operator="equal">
      <formula>"Pediu p/sair"</formula>
    </cfRule>
    <cfRule type="cellIs" dxfId="708" priority="732" operator="equal">
      <formula>"Dispensado"</formula>
    </cfRule>
    <cfRule type="cellIs" dxfId="707" priority="733" operator="equal">
      <formula>"Faltou"</formula>
    </cfRule>
  </conditionalFormatting>
  <conditionalFormatting sqref="D226:T226">
    <cfRule type="cellIs" dxfId="706" priority="727" operator="equal">
      <formula>"S/Expediente"</formula>
    </cfRule>
    <cfRule type="cellIs" dxfId="705" priority="728" operator="equal">
      <formula>"Feriado"</formula>
    </cfRule>
    <cfRule type="cellIs" dxfId="704" priority="729" operator="equal">
      <formula>"Folga"</formula>
    </cfRule>
    <cfRule type="cellIs" dxfId="703" priority="730" operator="equal">
      <formula>"Aguardar"</formula>
    </cfRule>
  </conditionalFormatting>
  <conditionalFormatting sqref="D239:T244">
    <cfRule type="cellIs" dxfId="702" priority="724" operator="equal">
      <formula>"Pediu p/sair"</formula>
    </cfRule>
    <cfRule type="cellIs" dxfId="701" priority="725" operator="equal">
      <formula>"Dispensado"</formula>
    </cfRule>
    <cfRule type="cellIs" dxfId="700" priority="726" operator="equal">
      <formula>"Faltou"</formula>
    </cfRule>
  </conditionalFormatting>
  <conditionalFormatting sqref="D239:T244">
    <cfRule type="cellIs" dxfId="699" priority="720" operator="equal">
      <formula>"S/Expediente"</formula>
    </cfRule>
    <cfRule type="cellIs" dxfId="698" priority="721" operator="equal">
      <formula>"Feriado"</formula>
    </cfRule>
    <cfRule type="cellIs" dxfId="697" priority="722" operator="equal">
      <formula>"Folga"</formula>
    </cfRule>
    <cfRule type="cellIs" dxfId="696" priority="723" operator="equal">
      <formula>"Aguardar"</formula>
    </cfRule>
  </conditionalFormatting>
  <conditionalFormatting sqref="D249">
    <cfRule type="cellIs" dxfId="695" priority="719" stopIfTrue="1" operator="lessThan">
      <formula>D247</formula>
    </cfRule>
  </conditionalFormatting>
  <conditionalFormatting sqref="E249:G249">
    <cfRule type="cellIs" dxfId="694" priority="718" stopIfTrue="1" operator="lessThan">
      <formula>E247</formula>
    </cfRule>
  </conditionalFormatting>
  <conditionalFormatting sqref="H249">
    <cfRule type="cellIs" dxfId="693" priority="717" stopIfTrue="1" operator="lessThan">
      <formula>H247</formula>
    </cfRule>
  </conditionalFormatting>
  <conditionalFormatting sqref="I249">
    <cfRule type="cellIs" dxfId="692" priority="716" stopIfTrue="1" operator="lessThan">
      <formula>I247</formula>
    </cfRule>
  </conditionalFormatting>
  <conditionalFormatting sqref="J249">
    <cfRule type="cellIs" dxfId="691" priority="715" stopIfTrue="1" operator="lessThan">
      <formula>J247</formula>
    </cfRule>
  </conditionalFormatting>
  <conditionalFormatting sqref="K249">
    <cfRule type="cellIs" dxfId="690" priority="714" stopIfTrue="1" operator="lessThan">
      <formula>K247</formula>
    </cfRule>
  </conditionalFormatting>
  <conditionalFormatting sqref="L249">
    <cfRule type="cellIs" dxfId="689" priority="713" stopIfTrue="1" operator="lessThan">
      <formula>L247</formula>
    </cfRule>
  </conditionalFormatting>
  <conditionalFormatting sqref="C249">
    <cfRule type="cellIs" dxfId="680" priority="704" operator="lessThan">
      <formula>0</formula>
    </cfRule>
  </conditionalFormatting>
  <conditionalFormatting sqref="D20">
    <cfRule type="cellIs" dxfId="679" priority="701" operator="equal">
      <formula>"Pediu p/sair"</formula>
    </cfRule>
    <cfRule type="cellIs" dxfId="678" priority="702" operator="equal">
      <formula>"Dispensado"</formula>
    </cfRule>
    <cfRule type="cellIs" dxfId="677" priority="703" operator="equal">
      <formula>"Faltou"</formula>
    </cfRule>
  </conditionalFormatting>
  <conditionalFormatting sqref="D20">
    <cfRule type="cellIs" dxfId="676" priority="697" operator="equal">
      <formula>"S/Expediente"</formula>
    </cfRule>
    <cfRule type="cellIs" dxfId="675" priority="698" operator="equal">
      <formula>"Feriado"</formula>
    </cfRule>
    <cfRule type="cellIs" dxfId="674" priority="699" operator="equal">
      <formula>"Folga"</formula>
    </cfRule>
    <cfRule type="cellIs" dxfId="673" priority="700" operator="equal">
      <formula>"Aguardar"</formula>
    </cfRule>
  </conditionalFormatting>
  <conditionalFormatting sqref="D21">
    <cfRule type="cellIs" dxfId="672" priority="694" operator="equal">
      <formula>"Pediu p/sair"</formula>
    </cfRule>
    <cfRule type="cellIs" dxfId="671" priority="695" operator="equal">
      <formula>"Dispensado"</formula>
    </cfRule>
    <cfRule type="cellIs" dxfId="670" priority="696" operator="equal">
      <formula>"Faltou"</formula>
    </cfRule>
  </conditionalFormatting>
  <conditionalFormatting sqref="D21">
    <cfRule type="cellIs" dxfId="669" priority="690" operator="equal">
      <formula>"S/Expediente"</formula>
    </cfRule>
    <cfRule type="cellIs" dxfId="668" priority="691" operator="equal">
      <formula>"Feriado"</formula>
    </cfRule>
    <cfRule type="cellIs" dxfId="667" priority="692" operator="equal">
      <formula>"Folga"</formula>
    </cfRule>
    <cfRule type="cellIs" dxfId="666" priority="693" operator="equal">
      <formula>"Aguardar"</formula>
    </cfRule>
  </conditionalFormatting>
  <conditionalFormatting sqref="D238:T238">
    <cfRule type="cellIs" dxfId="665" priority="689" operator="notEqual">
      <formula>""</formula>
    </cfRule>
  </conditionalFormatting>
  <conditionalFormatting sqref="D237:T237">
    <cfRule type="cellIs" dxfId="664" priority="687" operator="equal">
      <formula>""</formula>
    </cfRule>
    <cfRule type="cellIs" dxfId="663" priority="688" operator="notEqual">
      <formula>""</formula>
    </cfRule>
  </conditionalFormatting>
  <conditionalFormatting sqref="D236:T236">
    <cfRule type="cellIs" dxfId="662" priority="685" operator="equal">
      <formula>""</formula>
    </cfRule>
    <cfRule type="cellIs" dxfId="661" priority="686" operator="notEqual">
      <formula>""</formula>
    </cfRule>
  </conditionalFormatting>
  <conditionalFormatting sqref="D251:T251">
    <cfRule type="cellIs" dxfId="660" priority="682" operator="equal">
      <formula>"Pediu p/sair"</formula>
    </cfRule>
    <cfRule type="cellIs" dxfId="659" priority="683" operator="equal">
      <formula>"Dispensado"</formula>
    </cfRule>
    <cfRule type="cellIs" dxfId="658" priority="684" operator="equal">
      <formula>"Faltou"</formula>
    </cfRule>
  </conditionalFormatting>
  <conditionalFormatting sqref="D251:T251">
    <cfRule type="cellIs" dxfId="657" priority="678" operator="equal">
      <formula>"S/Expediente"</formula>
    </cfRule>
    <cfRule type="cellIs" dxfId="656" priority="679" operator="equal">
      <formula>"Feriado"</formula>
    </cfRule>
    <cfRule type="cellIs" dxfId="655" priority="680" operator="equal">
      <formula>"Folga"</formula>
    </cfRule>
    <cfRule type="cellIs" dxfId="654" priority="681" operator="equal">
      <formula>"Aguardar"</formula>
    </cfRule>
  </conditionalFormatting>
  <conditionalFormatting sqref="D252:T257">
    <cfRule type="cellIs" dxfId="653" priority="675" operator="equal">
      <formula>"Pediu p/sair"</formula>
    </cfRule>
    <cfRule type="cellIs" dxfId="652" priority="676" operator="equal">
      <formula>"Dispensado"</formula>
    </cfRule>
    <cfRule type="cellIs" dxfId="651" priority="677" operator="equal">
      <formula>"Faltou"</formula>
    </cfRule>
  </conditionalFormatting>
  <conditionalFormatting sqref="D252:T257">
    <cfRule type="cellIs" dxfId="650" priority="671" operator="equal">
      <formula>"S/Expediente"</formula>
    </cfRule>
    <cfRule type="cellIs" dxfId="649" priority="672" operator="equal">
      <formula>"Feriado"</formula>
    </cfRule>
    <cfRule type="cellIs" dxfId="648" priority="673" operator="equal">
      <formula>"Folga"</formula>
    </cfRule>
    <cfRule type="cellIs" dxfId="647" priority="674" operator="equal">
      <formula>"Aguardar"</formula>
    </cfRule>
  </conditionalFormatting>
  <conditionalFormatting sqref="P275">
    <cfRule type="cellIs" dxfId="646" priority="598" stopIfTrue="1" operator="lessThan">
      <formula>P273</formula>
    </cfRule>
  </conditionalFormatting>
  <conditionalFormatting sqref="Q275">
    <cfRule type="cellIs" dxfId="645" priority="597" stopIfTrue="1" operator="lessThan">
      <formula>Q273</formula>
    </cfRule>
  </conditionalFormatting>
  <conditionalFormatting sqref="R275">
    <cfRule type="cellIs" dxfId="644" priority="596" stopIfTrue="1" operator="lessThan">
      <formula>R273</formula>
    </cfRule>
  </conditionalFormatting>
  <conditionalFormatting sqref="S275">
    <cfRule type="cellIs" dxfId="643" priority="595" stopIfTrue="1" operator="lessThan">
      <formula>S273</formula>
    </cfRule>
  </conditionalFormatting>
  <conditionalFormatting sqref="T275">
    <cfRule type="cellIs" dxfId="642" priority="594" stopIfTrue="1" operator="lessThan">
      <formula>T273</formula>
    </cfRule>
  </conditionalFormatting>
  <conditionalFormatting sqref="D262">
    <cfRule type="cellIs" dxfId="630" priority="654" stopIfTrue="1" operator="lessThan">
      <formula>D260</formula>
    </cfRule>
  </conditionalFormatting>
  <conditionalFormatting sqref="E262:G262">
    <cfRule type="cellIs" dxfId="629" priority="653" stopIfTrue="1" operator="lessThan">
      <formula>E260</formula>
    </cfRule>
  </conditionalFormatting>
  <conditionalFormatting sqref="H262">
    <cfRule type="cellIs" dxfId="628" priority="652" stopIfTrue="1" operator="lessThan">
      <formula>H260</formula>
    </cfRule>
  </conditionalFormatting>
  <conditionalFormatting sqref="I262">
    <cfRule type="cellIs" dxfId="627" priority="651" stopIfTrue="1" operator="lessThan">
      <formula>I260</formula>
    </cfRule>
  </conditionalFormatting>
  <conditionalFormatting sqref="J262">
    <cfRule type="cellIs" dxfId="626" priority="650" stopIfTrue="1" operator="lessThan">
      <formula>J260</formula>
    </cfRule>
  </conditionalFormatting>
  <conditionalFormatting sqref="K262">
    <cfRule type="cellIs" dxfId="625" priority="649" stopIfTrue="1" operator="lessThan">
      <formula>K260</formula>
    </cfRule>
  </conditionalFormatting>
  <conditionalFormatting sqref="L262">
    <cfRule type="cellIs" dxfId="624" priority="648" stopIfTrue="1" operator="lessThan">
      <formula>L260</formula>
    </cfRule>
  </conditionalFormatting>
  <conditionalFormatting sqref="M262">
    <cfRule type="cellIs" dxfId="623" priority="647" stopIfTrue="1" operator="lessThan">
      <formula>M260</formula>
    </cfRule>
  </conditionalFormatting>
  <conditionalFormatting sqref="C262">
    <cfRule type="cellIs" dxfId="615" priority="639" operator="lessThan">
      <formula>0</formula>
    </cfRule>
  </conditionalFormatting>
  <conditionalFormatting sqref="D264:T264">
    <cfRule type="cellIs" dxfId="614" priority="636" operator="equal">
      <formula>"Pediu p/sair"</formula>
    </cfRule>
    <cfRule type="cellIs" dxfId="613" priority="637" operator="equal">
      <formula>"Dispensado"</formula>
    </cfRule>
    <cfRule type="cellIs" dxfId="612" priority="638" operator="equal">
      <formula>"Faltou"</formula>
    </cfRule>
  </conditionalFormatting>
  <conditionalFormatting sqref="D264:T264">
    <cfRule type="cellIs" dxfId="611" priority="632" operator="equal">
      <formula>"S/Expediente"</formula>
    </cfRule>
    <cfRule type="cellIs" dxfId="610" priority="633" operator="equal">
      <formula>"Feriado"</formula>
    </cfRule>
    <cfRule type="cellIs" dxfId="609" priority="634" operator="equal">
      <formula>"Folga"</formula>
    </cfRule>
    <cfRule type="cellIs" dxfId="608" priority="635" operator="equal">
      <formula>"Aguardar"</formula>
    </cfRule>
  </conditionalFormatting>
  <conditionalFormatting sqref="D265:T270">
    <cfRule type="cellIs" dxfId="607" priority="629" operator="equal">
      <formula>"Pediu p/sair"</formula>
    </cfRule>
    <cfRule type="cellIs" dxfId="606" priority="630" operator="equal">
      <formula>"Dispensado"</formula>
    </cfRule>
    <cfRule type="cellIs" dxfId="605" priority="631" operator="equal">
      <formula>"Faltou"</formula>
    </cfRule>
  </conditionalFormatting>
  <conditionalFormatting sqref="D265:T270">
    <cfRule type="cellIs" dxfId="604" priority="625" operator="equal">
      <formula>"S/Expediente"</formula>
    </cfRule>
    <cfRule type="cellIs" dxfId="603" priority="626" operator="equal">
      <formula>"Feriado"</formula>
    </cfRule>
    <cfRule type="cellIs" dxfId="602" priority="627" operator="equal">
      <formula>"Folga"</formula>
    </cfRule>
    <cfRule type="cellIs" dxfId="601" priority="628" operator="equal">
      <formula>"Aguardar"</formula>
    </cfRule>
  </conditionalFormatting>
  <conditionalFormatting sqref="D288">
    <cfRule type="cellIs" dxfId="592" priority="562" stopIfTrue="1" operator="lessThan">
      <formula>D286</formula>
    </cfRule>
  </conditionalFormatting>
  <conditionalFormatting sqref="E288:G288">
    <cfRule type="cellIs" dxfId="591" priority="561" stopIfTrue="1" operator="lessThan">
      <formula>E286</formula>
    </cfRule>
  </conditionalFormatting>
  <conditionalFormatting sqref="H288">
    <cfRule type="cellIs" dxfId="590" priority="560" stopIfTrue="1" operator="lessThan">
      <formula>H286</formula>
    </cfRule>
  </conditionalFormatting>
  <conditionalFormatting sqref="I288">
    <cfRule type="cellIs" dxfId="589" priority="559" stopIfTrue="1" operator="lessThan">
      <formula>I286</formula>
    </cfRule>
  </conditionalFormatting>
  <conditionalFormatting sqref="J288">
    <cfRule type="cellIs" dxfId="588" priority="558" stopIfTrue="1" operator="lessThan">
      <formula>J286</formula>
    </cfRule>
  </conditionalFormatting>
  <conditionalFormatting sqref="K288">
    <cfRule type="cellIs" dxfId="587" priority="557" stopIfTrue="1" operator="lessThan">
      <formula>K286</formula>
    </cfRule>
  </conditionalFormatting>
  <conditionalFormatting sqref="L288">
    <cfRule type="cellIs" dxfId="586" priority="556" stopIfTrue="1" operator="lessThan">
      <formula>L286</formula>
    </cfRule>
  </conditionalFormatting>
  <conditionalFormatting sqref="C275">
    <cfRule type="cellIs" dxfId="569" priority="593" operator="lessThan">
      <formula>0</formula>
    </cfRule>
  </conditionalFormatting>
  <conditionalFormatting sqref="D277:T277">
    <cfRule type="cellIs" dxfId="568" priority="590" operator="equal">
      <formula>"Pediu p/sair"</formula>
    </cfRule>
    <cfRule type="cellIs" dxfId="567" priority="591" operator="equal">
      <formula>"Dispensado"</formula>
    </cfRule>
    <cfRule type="cellIs" dxfId="566" priority="592" operator="equal">
      <formula>"Faltou"</formula>
    </cfRule>
  </conditionalFormatting>
  <conditionalFormatting sqref="D277:T277">
    <cfRule type="cellIs" dxfId="565" priority="586" operator="equal">
      <formula>"S/Expediente"</formula>
    </cfRule>
    <cfRule type="cellIs" dxfId="564" priority="587" operator="equal">
      <formula>"Feriado"</formula>
    </cfRule>
    <cfRule type="cellIs" dxfId="563" priority="588" operator="equal">
      <formula>"Folga"</formula>
    </cfRule>
    <cfRule type="cellIs" dxfId="562" priority="589" operator="equal">
      <formula>"Aguardar"</formula>
    </cfRule>
  </conditionalFormatting>
  <conditionalFormatting sqref="D278:T283">
    <cfRule type="cellIs" dxfId="561" priority="583" operator="equal">
      <formula>"Pediu p/sair"</formula>
    </cfRule>
    <cfRule type="cellIs" dxfId="560" priority="584" operator="equal">
      <formula>"Dispensado"</formula>
    </cfRule>
    <cfRule type="cellIs" dxfId="559" priority="585" operator="equal">
      <formula>"Faltou"</formula>
    </cfRule>
  </conditionalFormatting>
  <conditionalFormatting sqref="D278:T283">
    <cfRule type="cellIs" dxfId="558" priority="579" operator="equal">
      <formula>"S/Expediente"</formula>
    </cfRule>
    <cfRule type="cellIs" dxfId="557" priority="580" operator="equal">
      <formula>"Feriado"</formula>
    </cfRule>
    <cfRule type="cellIs" dxfId="556" priority="581" operator="equal">
      <formula>"Folga"</formula>
    </cfRule>
    <cfRule type="cellIs" dxfId="555" priority="582" operator="equal">
      <formula>"Aguardar"</formula>
    </cfRule>
  </conditionalFormatting>
  <conditionalFormatting sqref="M288">
    <cfRule type="cellIs" dxfId="531" priority="555" stopIfTrue="1" operator="lessThan">
      <formula>M286</formula>
    </cfRule>
  </conditionalFormatting>
  <conditionalFormatting sqref="N288">
    <cfRule type="cellIs" dxfId="530" priority="554" stopIfTrue="1" operator="lessThan">
      <formula>N286</formula>
    </cfRule>
  </conditionalFormatting>
  <conditionalFormatting sqref="O288">
    <cfRule type="cellIs" dxfId="529" priority="553" stopIfTrue="1" operator="lessThan">
      <formula>O286</formula>
    </cfRule>
  </conditionalFormatting>
  <conditionalFormatting sqref="P288">
    <cfRule type="cellIs" dxfId="528" priority="552" stopIfTrue="1" operator="lessThan">
      <formula>P286</formula>
    </cfRule>
  </conditionalFormatting>
  <conditionalFormatting sqref="Q288">
    <cfRule type="cellIs" dxfId="527" priority="551" stopIfTrue="1" operator="lessThan">
      <formula>Q286</formula>
    </cfRule>
  </conditionalFormatting>
  <conditionalFormatting sqref="R288">
    <cfRule type="cellIs" dxfId="526" priority="550" stopIfTrue="1" operator="lessThan">
      <formula>R286</formula>
    </cfRule>
  </conditionalFormatting>
  <conditionalFormatting sqref="S288">
    <cfRule type="cellIs" dxfId="525" priority="549" stopIfTrue="1" operator="lessThan">
      <formula>S286</formula>
    </cfRule>
  </conditionalFormatting>
  <conditionalFormatting sqref="T288">
    <cfRule type="cellIs" dxfId="524" priority="548" stopIfTrue="1" operator="lessThan">
      <formula>T286</formula>
    </cfRule>
  </conditionalFormatting>
  <conditionalFormatting sqref="C288">
    <cfRule type="cellIs" dxfId="523" priority="547" operator="lessThan">
      <formula>0</formula>
    </cfRule>
  </conditionalFormatting>
  <conditionalFormatting sqref="D290:T290">
    <cfRule type="cellIs" dxfId="522" priority="544" operator="equal">
      <formula>"Pediu p/sair"</formula>
    </cfRule>
    <cfRule type="cellIs" dxfId="521" priority="545" operator="equal">
      <formula>"Dispensado"</formula>
    </cfRule>
    <cfRule type="cellIs" dxfId="520" priority="546" operator="equal">
      <formula>"Faltou"</formula>
    </cfRule>
  </conditionalFormatting>
  <conditionalFormatting sqref="D290:T290">
    <cfRule type="cellIs" dxfId="519" priority="540" operator="equal">
      <formula>"S/Expediente"</formula>
    </cfRule>
    <cfRule type="cellIs" dxfId="518" priority="541" operator="equal">
      <formula>"Feriado"</formula>
    </cfRule>
    <cfRule type="cellIs" dxfId="517" priority="542" operator="equal">
      <formula>"Folga"</formula>
    </cfRule>
    <cfRule type="cellIs" dxfId="516" priority="543" operator="equal">
      <formula>"Aguardar"</formula>
    </cfRule>
  </conditionalFormatting>
  <conditionalFormatting sqref="D291:T293">
    <cfRule type="cellIs" dxfId="515" priority="537" operator="equal">
      <formula>"Pediu p/sair"</formula>
    </cfRule>
    <cfRule type="cellIs" dxfId="514" priority="538" operator="equal">
      <formula>"Dispensado"</formula>
    </cfRule>
    <cfRule type="cellIs" dxfId="513" priority="539" operator="equal">
      <formula>"Faltou"</formula>
    </cfRule>
  </conditionalFormatting>
  <conditionalFormatting sqref="D291:T293">
    <cfRule type="cellIs" dxfId="512" priority="533" operator="equal">
      <formula>"S/Expediente"</formula>
    </cfRule>
    <cfRule type="cellIs" dxfId="511" priority="534" operator="equal">
      <formula>"Feriado"</formula>
    </cfRule>
    <cfRule type="cellIs" dxfId="510" priority="535" operator="equal">
      <formula>"Folga"</formula>
    </cfRule>
    <cfRule type="cellIs" dxfId="509" priority="536" operator="equal">
      <formula>"Aguardar"</formula>
    </cfRule>
  </conditionalFormatting>
  <conditionalFormatting sqref="D13:T13">
    <cfRule type="cellIs" dxfId="492" priority="516" operator="notEqual">
      <formula>""</formula>
    </cfRule>
  </conditionalFormatting>
  <conditionalFormatting sqref="C13">
    <cfRule type="cellIs" dxfId="491" priority="515" operator="lessThan">
      <formula>0</formula>
    </cfRule>
  </conditionalFormatting>
  <conditionalFormatting sqref="D29:T29">
    <cfRule type="cellIs" dxfId="490" priority="514" operator="equal">
      <formula>0</formula>
    </cfRule>
  </conditionalFormatting>
  <conditionalFormatting sqref="D29">
    <cfRule type="expression" dxfId="489" priority="510">
      <formula>IF(D27-D28&gt;0,D27-D28,"")</formula>
    </cfRule>
  </conditionalFormatting>
  <conditionalFormatting sqref="E29">
    <cfRule type="expression" dxfId="488" priority="452">
      <formula>IF(E27-E28&gt;0,E27-E28,"")</formula>
    </cfRule>
  </conditionalFormatting>
  <conditionalFormatting sqref="F29">
    <cfRule type="expression" dxfId="487" priority="451">
      <formula>IF(F27-F28&gt;0,F27-F28,"")</formula>
    </cfRule>
  </conditionalFormatting>
  <conditionalFormatting sqref="G29">
    <cfRule type="expression" dxfId="486" priority="450">
      <formula>IF(G27-G28&gt;0,G27-G28,"")</formula>
    </cfRule>
  </conditionalFormatting>
  <conditionalFormatting sqref="H29">
    <cfRule type="expression" dxfId="485" priority="449">
      <formula>IF(H27-H28&gt;0,H27-H28,"")</formula>
    </cfRule>
  </conditionalFormatting>
  <conditionalFormatting sqref="I29">
    <cfRule type="expression" dxfId="484" priority="448">
      <formula>IF(I27-I28&gt;0,I27-I28,"")</formula>
    </cfRule>
  </conditionalFormatting>
  <conditionalFormatting sqref="J29">
    <cfRule type="expression" dxfId="483" priority="447">
      <formula>IF(J27-J28&gt;0,J27-J28,"")</formula>
    </cfRule>
  </conditionalFormatting>
  <conditionalFormatting sqref="K29">
    <cfRule type="expression" dxfId="482" priority="446">
      <formula>IF(K27-K28&gt;0,K27-K28,"")</formula>
    </cfRule>
  </conditionalFormatting>
  <conditionalFormatting sqref="L29">
    <cfRule type="expression" dxfId="481" priority="445">
      <formula>IF(L27-L28&gt;0,L27-L28,"")</formula>
    </cfRule>
  </conditionalFormatting>
  <conditionalFormatting sqref="M29">
    <cfRule type="expression" dxfId="480" priority="444">
      <formula>IF(M27-M28&gt;0,M27-M28,"")</formula>
    </cfRule>
  </conditionalFormatting>
  <conditionalFormatting sqref="N29">
    <cfRule type="expression" dxfId="479" priority="443">
      <formula>IF(N27-N28&gt;0,N27-N28,"")</formula>
    </cfRule>
  </conditionalFormatting>
  <conditionalFormatting sqref="O29">
    <cfRule type="expression" dxfId="478" priority="442">
      <formula>IF(O27-O28&gt;0,O27-O28,"")</formula>
    </cfRule>
  </conditionalFormatting>
  <conditionalFormatting sqref="P29">
    <cfRule type="expression" dxfId="477" priority="441">
      <formula>IF(P27-P28&gt;0,P27-P28,"")</formula>
    </cfRule>
  </conditionalFormatting>
  <conditionalFormatting sqref="Q29">
    <cfRule type="expression" dxfId="476" priority="440">
      <formula>IF(Q27-Q28&gt;0,Q27-Q28,"")</formula>
    </cfRule>
  </conditionalFormatting>
  <conditionalFormatting sqref="R29">
    <cfRule type="expression" dxfId="475" priority="439">
      <formula>IF(R27-R28&gt;0,R27-R28,"")</formula>
    </cfRule>
  </conditionalFormatting>
  <conditionalFormatting sqref="S29">
    <cfRule type="expression" dxfId="474" priority="438">
      <formula>IF(S27-S28&gt;0,S27-S28,"")</formula>
    </cfRule>
  </conditionalFormatting>
  <conditionalFormatting sqref="T29">
    <cfRule type="expression" dxfId="473" priority="437">
      <formula>IF(T27-T28&gt;0,T27-T28,"")</formula>
    </cfRule>
  </conditionalFormatting>
  <conditionalFormatting sqref="D214:T214">
    <cfRule type="cellIs" dxfId="471" priority="416" operator="equal">
      <formula>0</formula>
    </cfRule>
  </conditionalFormatting>
  <conditionalFormatting sqref="D214">
    <cfRule type="expression" dxfId="470" priority="415">
      <formula>IF(D212-D213&gt;0,D212-D213,"")</formula>
    </cfRule>
  </conditionalFormatting>
  <conditionalFormatting sqref="E214">
    <cfRule type="expression" dxfId="469" priority="414">
      <formula>IF(E212-E213&gt;0,E212-E213,"")</formula>
    </cfRule>
  </conditionalFormatting>
  <conditionalFormatting sqref="F214">
    <cfRule type="expression" dxfId="468" priority="413">
      <formula>IF(F212-F213&gt;0,F212-F213,"")</formula>
    </cfRule>
  </conditionalFormatting>
  <conditionalFormatting sqref="G214">
    <cfRule type="expression" dxfId="467" priority="412">
      <formula>IF(G212-G213&gt;0,G212-G213,"")</formula>
    </cfRule>
  </conditionalFormatting>
  <conditionalFormatting sqref="H214">
    <cfRule type="expression" dxfId="466" priority="411">
      <formula>IF(H212-H213&gt;0,H212-H213,"")</formula>
    </cfRule>
  </conditionalFormatting>
  <conditionalFormatting sqref="I214">
    <cfRule type="expression" dxfId="465" priority="410">
      <formula>IF(I212-I213&gt;0,I212-I213,"")</formula>
    </cfRule>
  </conditionalFormatting>
  <conditionalFormatting sqref="J214">
    <cfRule type="expression" dxfId="464" priority="409">
      <formula>IF(J212-J213&gt;0,J212-J213,"")</formula>
    </cfRule>
  </conditionalFormatting>
  <conditionalFormatting sqref="K214">
    <cfRule type="expression" dxfId="463" priority="408">
      <formula>IF(K212-K213&gt;0,K212-K213,"")</formula>
    </cfRule>
  </conditionalFormatting>
  <conditionalFormatting sqref="L214">
    <cfRule type="expression" dxfId="462" priority="407">
      <formula>IF(L212-L213&gt;0,L212-L213,"")</formula>
    </cfRule>
  </conditionalFormatting>
  <conditionalFormatting sqref="M214">
    <cfRule type="expression" dxfId="461" priority="406">
      <formula>IF(M212-M213&gt;0,M212-M213,"")</formula>
    </cfRule>
  </conditionalFormatting>
  <conditionalFormatting sqref="N214">
    <cfRule type="expression" dxfId="460" priority="405">
      <formula>IF(N212-N213&gt;0,N212-N213,"")</formula>
    </cfRule>
  </conditionalFormatting>
  <conditionalFormatting sqref="O214">
    <cfRule type="expression" dxfId="459" priority="404">
      <formula>IF(O212-O213&gt;0,O212-O213,"")</formula>
    </cfRule>
  </conditionalFormatting>
  <conditionalFormatting sqref="P214">
    <cfRule type="expression" dxfId="458" priority="403">
      <formula>IF(P212-P213&gt;0,P212-P213,"")</formula>
    </cfRule>
  </conditionalFormatting>
  <conditionalFormatting sqref="Q214">
    <cfRule type="expression" dxfId="457" priority="402">
      <formula>IF(Q212-Q213&gt;0,Q212-Q213,"")</formula>
    </cfRule>
  </conditionalFormatting>
  <conditionalFormatting sqref="R214">
    <cfRule type="expression" dxfId="456" priority="401">
      <formula>IF(R212-R213&gt;0,R212-R213,"")</formula>
    </cfRule>
  </conditionalFormatting>
  <conditionalFormatting sqref="S214">
    <cfRule type="expression" dxfId="455" priority="400">
      <formula>IF(S212-S213&gt;0,S212-S213,"")</formula>
    </cfRule>
  </conditionalFormatting>
  <conditionalFormatting sqref="T214">
    <cfRule type="expression" dxfId="454" priority="399">
      <formula>IF(T212-T213&gt;0,T212-T213,"")</formula>
    </cfRule>
  </conditionalFormatting>
  <conditionalFormatting sqref="E213">
    <cfRule type="cellIs" dxfId="453" priority="398" stopIfTrue="1" operator="lessThan">
      <formula>E212</formula>
    </cfRule>
  </conditionalFormatting>
  <conditionalFormatting sqref="F213">
    <cfRule type="cellIs" dxfId="452" priority="397" stopIfTrue="1" operator="lessThan">
      <formula>F212</formula>
    </cfRule>
  </conditionalFormatting>
  <conditionalFormatting sqref="G213">
    <cfRule type="cellIs" dxfId="451" priority="396" stopIfTrue="1" operator="lessThan">
      <formula>G212</formula>
    </cfRule>
  </conditionalFormatting>
  <conditionalFormatting sqref="H213">
    <cfRule type="cellIs" dxfId="450" priority="395" stopIfTrue="1" operator="lessThan">
      <formula>H212</formula>
    </cfRule>
  </conditionalFormatting>
  <conditionalFormatting sqref="I213">
    <cfRule type="cellIs" dxfId="449" priority="394" stopIfTrue="1" operator="lessThan">
      <formula>I212</formula>
    </cfRule>
  </conditionalFormatting>
  <conditionalFormatting sqref="J213">
    <cfRule type="cellIs" dxfId="448" priority="393" stopIfTrue="1" operator="lessThan">
      <formula>J212</formula>
    </cfRule>
  </conditionalFormatting>
  <conditionalFormatting sqref="K213">
    <cfRule type="cellIs" dxfId="447" priority="392" stopIfTrue="1" operator="lessThan">
      <formula>K212</formula>
    </cfRule>
  </conditionalFormatting>
  <conditionalFormatting sqref="L213">
    <cfRule type="cellIs" dxfId="446" priority="391" stopIfTrue="1" operator="lessThan">
      <formula>L212</formula>
    </cfRule>
  </conditionalFormatting>
  <conditionalFormatting sqref="M213">
    <cfRule type="cellIs" dxfId="445" priority="390" stopIfTrue="1" operator="lessThan">
      <formula>M212</formula>
    </cfRule>
  </conditionalFormatting>
  <conditionalFormatting sqref="N213">
    <cfRule type="cellIs" dxfId="444" priority="389" stopIfTrue="1" operator="lessThan">
      <formula>N212</formula>
    </cfRule>
  </conditionalFormatting>
  <conditionalFormatting sqref="O213">
    <cfRule type="cellIs" dxfId="443" priority="388" stopIfTrue="1" operator="lessThan">
      <formula>O212</formula>
    </cfRule>
  </conditionalFormatting>
  <conditionalFormatting sqref="P213">
    <cfRule type="cellIs" dxfId="442" priority="387" stopIfTrue="1" operator="lessThan">
      <formula>P212</formula>
    </cfRule>
  </conditionalFormatting>
  <conditionalFormatting sqref="Q213">
    <cfRule type="cellIs" dxfId="441" priority="386" stopIfTrue="1" operator="lessThan">
      <formula>Q212</formula>
    </cfRule>
  </conditionalFormatting>
  <conditionalFormatting sqref="R213">
    <cfRule type="cellIs" dxfId="440" priority="385" stopIfTrue="1" operator="lessThan">
      <formula>R212</formula>
    </cfRule>
  </conditionalFormatting>
  <conditionalFormatting sqref="S213">
    <cfRule type="cellIs" dxfId="439" priority="384" stopIfTrue="1" operator="lessThan">
      <formula>S212</formula>
    </cfRule>
  </conditionalFormatting>
  <conditionalFormatting sqref="T213">
    <cfRule type="cellIs" dxfId="438" priority="383" stopIfTrue="1" operator="lessThan">
      <formula>T212</formula>
    </cfRule>
  </conditionalFormatting>
  <conditionalFormatting sqref="R148:R149">
    <cfRule type="cellIs" dxfId="437" priority="256" stopIfTrue="1" operator="lessThan">
      <formula>R147</formula>
    </cfRule>
  </conditionalFormatting>
  <conditionalFormatting sqref="S148:S149">
    <cfRule type="cellIs" dxfId="436" priority="255" stopIfTrue="1" operator="lessThan">
      <formula>S147</formula>
    </cfRule>
  </conditionalFormatting>
  <conditionalFormatting sqref="T148:T149">
    <cfRule type="cellIs" dxfId="435" priority="254" stopIfTrue="1" operator="lessThan">
      <formula>T147</formula>
    </cfRule>
  </conditionalFormatting>
  <conditionalFormatting sqref="C148:C149">
    <cfRule type="cellIs" dxfId="434" priority="253" stopIfTrue="1" operator="lessThan">
      <formula>C147</formula>
    </cfRule>
  </conditionalFormatting>
  <conditionalFormatting sqref="D137:D138">
    <cfRule type="cellIs" dxfId="433" priority="252" stopIfTrue="1" operator="lessThan">
      <formula>D136</formula>
    </cfRule>
  </conditionalFormatting>
  <conditionalFormatting sqref="E137:E138">
    <cfRule type="cellIs" dxfId="432" priority="251" stopIfTrue="1" operator="lessThan">
      <formula>E136</formula>
    </cfRule>
  </conditionalFormatting>
  <conditionalFormatting sqref="F137:F138">
    <cfRule type="cellIs" dxfId="431" priority="250" stopIfTrue="1" operator="lessThan">
      <formula>F136</formula>
    </cfRule>
  </conditionalFormatting>
  <conditionalFormatting sqref="G137:G138">
    <cfRule type="cellIs" dxfId="430" priority="249" stopIfTrue="1" operator="lessThan">
      <formula>G136</formula>
    </cfRule>
  </conditionalFormatting>
  <conditionalFormatting sqref="H137:H138">
    <cfRule type="cellIs" dxfId="429" priority="248" stopIfTrue="1" operator="lessThan">
      <formula>H136</formula>
    </cfRule>
  </conditionalFormatting>
  <conditionalFormatting sqref="I137:I138">
    <cfRule type="cellIs" dxfId="428" priority="247" stopIfTrue="1" operator="lessThan">
      <formula>I136</formula>
    </cfRule>
  </conditionalFormatting>
  <conditionalFormatting sqref="J137:J138">
    <cfRule type="cellIs" dxfId="427" priority="246" stopIfTrue="1" operator="lessThan">
      <formula>J136</formula>
    </cfRule>
  </conditionalFormatting>
  <conditionalFormatting sqref="K137:K138">
    <cfRule type="cellIs" dxfId="426" priority="245" stopIfTrue="1" operator="lessThan">
      <formula>K136</formula>
    </cfRule>
  </conditionalFormatting>
  <conditionalFormatting sqref="L137:L138">
    <cfRule type="cellIs" dxfId="425" priority="244" stopIfTrue="1" operator="lessThan">
      <formula>L136</formula>
    </cfRule>
  </conditionalFormatting>
  <conditionalFormatting sqref="M137:M138">
    <cfRule type="cellIs" dxfId="424" priority="243" stopIfTrue="1" operator="lessThan">
      <formula>M136</formula>
    </cfRule>
  </conditionalFormatting>
  <conditionalFormatting sqref="N137:N138">
    <cfRule type="cellIs" dxfId="423" priority="242" stopIfTrue="1" operator="lessThan">
      <formula>N136</formula>
    </cfRule>
  </conditionalFormatting>
  <conditionalFormatting sqref="O137:O138">
    <cfRule type="cellIs" dxfId="422" priority="241" stopIfTrue="1" operator="lessThan">
      <formula>O136</formula>
    </cfRule>
  </conditionalFormatting>
  <conditionalFormatting sqref="P137:P138">
    <cfRule type="cellIs" dxfId="421" priority="240" stopIfTrue="1" operator="lessThan">
      <formula>P136</formula>
    </cfRule>
  </conditionalFormatting>
  <conditionalFormatting sqref="C213">
    <cfRule type="cellIs" dxfId="420" priority="365" stopIfTrue="1" operator="lessThan">
      <formula>C212</formula>
    </cfRule>
  </conditionalFormatting>
  <conditionalFormatting sqref="C214">
    <cfRule type="cellIs" dxfId="419" priority="364" operator="equal">
      <formula>0</formula>
    </cfRule>
  </conditionalFormatting>
  <conditionalFormatting sqref="C214">
    <cfRule type="expression" dxfId="418" priority="363">
      <formula>IF(C212-C213&gt;0,C212-C213,"")</formula>
    </cfRule>
  </conditionalFormatting>
  <conditionalFormatting sqref="C202">
    <cfRule type="cellIs" dxfId="417" priority="345" stopIfTrue="1" operator="lessThan">
      <formula>C201</formula>
    </cfRule>
  </conditionalFormatting>
  <conditionalFormatting sqref="C296">
    <cfRule type="cellIs" dxfId="416" priority="1" stopIfTrue="1" operator="lessThan">
      <formula>C295</formula>
    </cfRule>
  </conditionalFormatting>
  <conditionalFormatting sqref="D202">
    <cfRule type="cellIs" dxfId="399" priority="362" stopIfTrue="1" operator="lessThan">
      <formula>D201</formula>
    </cfRule>
  </conditionalFormatting>
  <conditionalFormatting sqref="E202">
    <cfRule type="cellIs" dxfId="398" priority="361" stopIfTrue="1" operator="lessThan">
      <formula>E201</formula>
    </cfRule>
  </conditionalFormatting>
  <conditionalFormatting sqref="F202">
    <cfRule type="cellIs" dxfId="397" priority="360" stopIfTrue="1" operator="lessThan">
      <formula>F201</formula>
    </cfRule>
  </conditionalFormatting>
  <conditionalFormatting sqref="G202">
    <cfRule type="cellIs" dxfId="396" priority="359" stopIfTrue="1" operator="lessThan">
      <formula>G201</formula>
    </cfRule>
  </conditionalFormatting>
  <conditionalFormatting sqref="H202">
    <cfRule type="cellIs" dxfId="395" priority="358" stopIfTrue="1" operator="lessThan">
      <formula>H201</formula>
    </cfRule>
  </conditionalFormatting>
  <conditionalFormatting sqref="I202">
    <cfRule type="cellIs" dxfId="394" priority="357" stopIfTrue="1" operator="lessThan">
      <formula>I201</formula>
    </cfRule>
  </conditionalFormatting>
  <conditionalFormatting sqref="J202">
    <cfRule type="cellIs" dxfId="393" priority="356" stopIfTrue="1" operator="lessThan">
      <formula>J201</formula>
    </cfRule>
  </conditionalFormatting>
  <conditionalFormatting sqref="K202">
    <cfRule type="cellIs" dxfId="392" priority="355" stopIfTrue="1" operator="lessThan">
      <formula>K201</formula>
    </cfRule>
  </conditionalFormatting>
  <conditionalFormatting sqref="L202">
    <cfRule type="cellIs" dxfId="391" priority="354" stopIfTrue="1" operator="lessThan">
      <formula>L201</formula>
    </cfRule>
  </conditionalFormatting>
  <conditionalFormatting sqref="M202">
    <cfRule type="cellIs" dxfId="390" priority="353" stopIfTrue="1" operator="lessThan">
      <formula>M201</formula>
    </cfRule>
  </conditionalFormatting>
  <conditionalFormatting sqref="N202">
    <cfRule type="cellIs" dxfId="389" priority="352" stopIfTrue="1" operator="lessThan">
      <formula>N201</formula>
    </cfRule>
  </conditionalFormatting>
  <conditionalFormatting sqref="O202">
    <cfRule type="cellIs" dxfId="388" priority="351" stopIfTrue="1" operator="lessThan">
      <formula>O201</formula>
    </cfRule>
  </conditionalFormatting>
  <conditionalFormatting sqref="P202">
    <cfRule type="cellIs" dxfId="387" priority="350" stopIfTrue="1" operator="lessThan">
      <formula>P201</formula>
    </cfRule>
  </conditionalFormatting>
  <conditionalFormatting sqref="Q202">
    <cfRule type="cellIs" dxfId="386" priority="349" stopIfTrue="1" operator="lessThan">
      <formula>Q201</formula>
    </cfRule>
  </conditionalFormatting>
  <conditionalFormatting sqref="R202">
    <cfRule type="cellIs" dxfId="385" priority="348" stopIfTrue="1" operator="lessThan">
      <formula>R201</formula>
    </cfRule>
  </conditionalFormatting>
  <conditionalFormatting sqref="S202">
    <cfRule type="cellIs" dxfId="384" priority="347" stopIfTrue="1" operator="lessThan">
      <formula>S201</formula>
    </cfRule>
  </conditionalFormatting>
  <conditionalFormatting sqref="T202">
    <cfRule type="cellIs" dxfId="383" priority="346" stopIfTrue="1" operator="lessThan">
      <formula>T201</formula>
    </cfRule>
  </conditionalFormatting>
  <conditionalFormatting sqref="D203:T203">
    <cfRule type="cellIs" dxfId="381" priority="344" operator="equal">
      <formula>0</formula>
    </cfRule>
  </conditionalFormatting>
  <conditionalFormatting sqref="D203">
    <cfRule type="expression" dxfId="380" priority="343">
      <formula>IF(D201-D202&gt;0,D201-D202,"")</formula>
    </cfRule>
  </conditionalFormatting>
  <conditionalFormatting sqref="E203">
    <cfRule type="expression" dxfId="379" priority="342">
      <formula>IF(E201-E202&gt;0,E201-E202,"")</formula>
    </cfRule>
  </conditionalFormatting>
  <conditionalFormatting sqref="F203">
    <cfRule type="expression" dxfId="378" priority="341">
      <formula>IF(F201-F202&gt;0,F201-F202,"")</formula>
    </cfRule>
  </conditionalFormatting>
  <conditionalFormatting sqref="G203">
    <cfRule type="expression" dxfId="377" priority="340">
      <formula>IF(G201-G202&gt;0,G201-G202,"")</formula>
    </cfRule>
  </conditionalFormatting>
  <conditionalFormatting sqref="H203">
    <cfRule type="expression" dxfId="376" priority="339">
      <formula>IF(H201-H202&gt;0,H201-H202,"")</formula>
    </cfRule>
  </conditionalFormatting>
  <conditionalFormatting sqref="I203">
    <cfRule type="expression" dxfId="375" priority="338">
      <formula>IF(I201-I202&gt;0,I201-I202,"")</formula>
    </cfRule>
  </conditionalFormatting>
  <conditionalFormatting sqref="J203">
    <cfRule type="expression" dxfId="374" priority="337">
      <formula>IF(J201-J202&gt;0,J201-J202,"")</formula>
    </cfRule>
  </conditionalFormatting>
  <conditionalFormatting sqref="K203">
    <cfRule type="expression" dxfId="373" priority="336">
      <formula>IF(K201-K202&gt;0,K201-K202,"")</formula>
    </cfRule>
  </conditionalFormatting>
  <conditionalFormatting sqref="L203">
    <cfRule type="expression" dxfId="372" priority="335">
      <formula>IF(L201-L202&gt;0,L201-L202,"")</formula>
    </cfRule>
  </conditionalFormatting>
  <conditionalFormatting sqref="M203">
    <cfRule type="expression" dxfId="371" priority="334">
      <formula>IF(M201-M202&gt;0,M201-M202,"")</formula>
    </cfRule>
  </conditionalFormatting>
  <conditionalFormatting sqref="N203">
    <cfRule type="expression" dxfId="370" priority="333">
      <formula>IF(N201-N202&gt;0,N201-N202,"")</formula>
    </cfRule>
  </conditionalFormatting>
  <conditionalFormatting sqref="O203">
    <cfRule type="expression" dxfId="369" priority="332">
      <formula>IF(O201-O202&gt;0,O201-O202,"")</formula>
    </cfRule>
  </conditionalFormatting>
  <conditionalFormatting sqref="P203">
    <cfRule type="expression" dxfId="368" priority="331">
      <formula>IF(P201-P202&gt;0,P201-P202,"")</formula>
    </cfRule>
  </conditionalFormatting>
  <conditionalFormatting sqref="Q203">
    <cfRule type="expression" dxfId="367" priority="330">
      <formula>IF(Q201-Q202&gt;0,Q201-Q202,"")</formula>
    </cfRule>
  </conditionalFormatting>
  <conditionalFormatting sqref="R203">
    <cfRule type="expression" dxfId="366" priority="329">
      <formula>IF(R201-R202&gt;0,R201-R202,"")</formula>
    </cfRule>
  </conditionalFormatting>
  <conditionalFormatting sqref="S203">
    <cfRule type="expression" dxfId="365" priority="328">
      <formula>IF(S201-S202&gt;0,S201-S202,"")</formula>
    </cfRule>
  </conditionalFormatting>
  <conditionalFormatting sqref="T203">
    <cfRule type="expression" dxfId="364" priority="327">
      <formula>IF(T201-T202&gt;0,T201-T202,"")</formula>
    </cfRule>
  </conditionalFormatting>
  <conditionalFormatting sqref="C203">
    <cfRule type="cellIs" dxfId="363" priority="326" operator="equal">
      <formula>0</formula>
    </cfRule>
  </conditionalFormatting>
  <conditionalFormatting sqref="C203">
    <cfRule type="expression" dxfId="362" priority="325">
      <formula>IF(C201-C202&gt;0,C201-C202,"")</formula>
    </cfRule>
  </conditionalFormatting>
  <conditionalFormatting sqref="D191:D192">
    <cfRule type="cellIs" dxfId="361" priority="324" stopIfTrue="1" operator="lessThan">
      <formula>D190</formula>
    </cfRule>
  </conditionalFormatting>
  <conditionalFormatting sqref="E191:E192">
    <cfRule type="cellIs" dxfId="360" priority="323" stopIfTrue="1" operator="lessThan">
      <formula>E190</formula>
    </cfRule>
  </conditionalFormatting>
  <conditionalFormatting sqref="F191:F192">
    <cfRule type="cellIs" dxfId="359" priority="322" stopIfTrue="1" operator="lessThan">
      <formula>F190</formula>
    </cfRule>
  </conditionalFormatting>
  <conditionalFormatting sqref="G191:G192">
    <cfRule type="cellIs" dxfId="358" priority="321" stopIfTrue="1" operator="lessThan">
      <formula>G190</formula>
    </cfRule>
  </conditionalFormatting>
  <conditionalFormatting sqref="H191:H192">
    <cfRule type="cellIs" dxfId="357" priority="320" stopIfTrue="1" operator="lessThan">
      <formula>H190</formula>
    </cfRule>
  </conditionalFormatting>
  <conditionalFormatting sqref="I191:I192">
    <cfRule type="cellIs" dxfId="356" priority="319" stopIfTrue="1" operator="lessThan">
      <formula>I190</formula>
    </cfRule>
  </conditionalFormatting>
  <conditionalFormatting sqref="J191:J192">
    <cfRule type="cellIs" dxfId="355" priority="318" stopIfTrue="1" operator="lessThan">
      <formula>J190</formula>
    </cfRule>
  </conditionalFormatting>
  <conditionalFormatting sqref="K191:K192">
    <cfRule type="cellIs" dxfId="354" priority="317" stopIfTrue="1" operator="lessThan">
      <formula>K190</formula>
    </cfRule>
  </conditionalFormatting>
  <conditionalFormatting sqref="L191:L192">
    <cfRule type="cellIs" dxfId="353" priority="316" stopIfTrue="1" operator="lessThan">
      <formula>L190</formula>
    </cfRule>
  </conditionalFormatting>
  <conditionalFormatting sqref="M191:M192">
    <cfRule type="cellIs" dxfId="352" priority="315" stopIfTrue="1" operator="lessThan">
      <formula>M190</formula>
    </cfRule>
  </conditionalFormatting>
  <conditionalFormatting sqref="N191:N192">
    <cfRule type="cellIs" dxfId="351" priority="314" stopIfTrue="1" operator="lessThan">
      <formula>N190</formula>
    </cfRule>
  </conditionalFormatting>
  <conditionalFormatting sqref="O191:O192">
    <cfRule type="cellIs" dxfId="350" priority="313" stopIfTrue="1" operator="lessThan">
      <formula>O190</formula>
    </cfRule>
  </conditionalFormatting>
  <conditionalFormatting sqref="P191:P192">
    <cfRule type="cellIs" dxfId="349" priority="312" stopIfTrue="1" operator="lessThan">
      <formula>P190</formula>
    </cfRule>
  </conditionalFormatting>
  <conditionalFormatting sqref="Q191:Q192">
    <cfRule type="cellIs" dxfId="348" priority="311" stopIfTrue="1" operator="lessThan">
      <formula>Q190</formula>
    </cfRule>
  </conditionalFormatting>
  <conditionalFormatting sqref="R191:R192">
    <cfRule type="cellIs" dxfId="347" priority="310" stopIfTrue="1" operator="lessThan">
      <formula>R190</formula>
    </cfRule>
  </conditionalFormatting>
  <conditionalFormatting sqref="S191:S192">
    <cfRule type="cellIs" dxfId="346" priority="309" stopIfTrue="1" operator="lessThan">
      <formula>S190</formula>
    </cfRule>
  </conditionalFormatting>
  <conditionalFormatting sqref="T191:T192">
    <cfRule type="cellIs" dxfId="345" priority="308" stopIfTrue="1" operator="lessThan">
      <formula>T190</formula>
    </cfRule>
  </conditionalFormatting>
  <conditionalFormatting sqref="C191:C192">
    <cfRule type="cellIs" dxfId="344" priority="307" stopIfTrue="1" operator="lessThan">
      <formula>C190</formula>
    </cfRule>
  </conditionalFormatting>
  <conditionalFormatting sqref="D180:D181">
    <cfRule type="cellIs" dxfId="343" priority="306" stopIfTrue="1" operator="lessThan">
      <formula>D179</formula>
    </cfRule>
  </conditionalFormatting>
  <conditionalFormatting sqref="E180:E181">
    <cfRule type="cellIs" dxfId="342" priority="305" stopIfTrue="1" operator="lessThan">
      <formula>E179</formula>
    </cfRule>
  </conditionalFormatting>
  <conditionalFormatting sqref="F180:F181">
    <cfRule type="cellIs" dxfId="341" priority="304" stopIfTrue="1" operator="lessThan">
      <formula>F179</formula>
    </cfRule>
  </conditionalFormatting>
  <conditionalFormatting sqref="G180:G181">
    <cfRule type="cellIs" dxfId="340" priority="303" stopIfTrue="1" operator="lessThan">
      <formula>G179</formula>
    </cfRule>
  </conditionalFormatting>
  <conditionalFormatting sqref="H180:H181">
    <cfRule type="cellIs" dxfId="339" priority="302" stopIfTrue="1" operator="lessThan">
      <formula>H179</formula>
    </cfRule>
  </conditionalFormatting>
  <conditionalFormatting sqref="I180:I181">
    <cfRule type="cellIs" dxfId="338" priority="301" stopIfTrue="1" operator="lessThan">
      <formula>I179</formula>
    </cfRule>
  </conditionalFormatting>
  <conditionalFormatting sqref="J180:J181">
    <cfRule type="cellIs" dxfId="337" priority="300" stopIfTrue="1" operator="lessThan">
      <formula>J179</formula>
    </cfRule>
  </conditionalFormatting>
  <conditionalFormatting sqref="K180:K181">
    <cfRule type="cellIs" dxfId="336" priority="299" stopIfTrue="1" operator="lessThan">
      <formula>K179</formula>
    </cfRule>
  </conditionalFormatting>
  <conditionalFormatting sqref="L180:L181">
    <cfRule type="cellIs" dxfId="335" priority="298" stopIfTrue="1" operator="lessThan">
      <formula>L179</formula>
    </cfRule>
  </conditionalFormatting>
  <conditionalFormatting sqref="M180:M181">
    <cfRule type="cellIs" dxfId="334" priority="297" stopIfTrue="1" operator="lessThan">
      <formula>M179</formula>
    </cfRule>
  </conditionalFormatting>
  <conditionalFormatting sqref="N180:N181">
    <cfRule type="cellIs" dxfId="333" priority="296" stopIfTrue="1" operator="lessThan">
      <formula>N179</formula>
    </cfRule>
  </conditionalFormatting>
  <conditionalFormatting sqref="O180:O181">
    <cfRule type="cellIs" dxfId="332" priority="295" stopIfTrue="1" operator="lessThan">
      <formula>O179</formula>
    </cfRule>
  </conditionalFormatting>
  <conditionalFormatting sqref="P180:P181">
    <cfRule type="cellIs" dxfId="331" priority="294" stopIfTrue="1" operator="lessThan">
      <formula>P179</formula>
    </cfRule>
  </conditionalFormatting>
  <conditionalFormatting sqref="Q180:Q181">
    <cfRule type="cellIs" dxfId="330" priority="293" stopIfTrue="1" operator="lessThan">
      <formula>Q179</formula>
    </cfRule>
  </conditionalFormatting>
  <conditionalFormatting sqref="R180:R181">
    <cfRule type="cellIs" dxfId="329" priority="292" stopIfTrue="1" operator="lessThan">
      <formula>R179</formula>
    </cfRule>
  </conditionalFormatting>
  <conditionalFormatting sqref="S180:S181">
    <cfRule type="cellIs" dxfId="328" priority="291" stopIfTrue="1" operator="lessThan">
      <formula>S179</formula>
    </cfRule>
  </conditionalFormatting>
  <conditionalFormatting sqref="T180:T181">
    <cfRule type="cellIs" dxfId="327" priority="290" stopIfTrue="1" operator="lessThan">
      <formula>T179</formula>
    </cfRule>
  </conditionalFormatting>
  <conditionalFormatting sqref="C180:C181">
    <cfRule type="cellIs" dxfId="326" priority="289" stopIfTrue="1" operator="lessThan">
      <formula>C179</formula>
    </cfRule>
  </conditionalFormatting>
  <conditionalFormatting sqref="D159:D160">
    <cfRule type="cellIs" dxfId="325" priority="288" stopIfTrue="1" operator="lessThan">
      <formula>D158</formula>
    </cfRule>
  </conditionalFormatting>
  <conditionalFormatting sqref="E159:E160">
    <cfRule type="cellIs" dxfId="324" priority="287" stopIfTrue="1" operator="lessThan">
      <formula>E158</formula>
    </cfRule>
  </conditionalFormatting>
  <conditionalFormatting sqref="F159:F160">
    <cfRule type="cellIs" dxfId="323" priority="286" stopIfTrue="1" operator="lessThan">
      <formula>F158</formula>
    </cfRule>
  </conditionalFormatting>
  <conditionalFormatting sqref="G159:G160">
    <cfRule type="cellIs" dxfId="322" priority="285" stopIfTrue="1" operator="lessThan">
      <formula>G158</formula>
    </cfRule>
  </conditionalFormatting>
  <conditionalFormatting sqref="H159:H160">
    <cfRule type="cellIs" dxfId="321" priority="284" stopIfTrue="1" operator="lessThan">
      <formula>H158</formula>
    </cfRule>
  </conditionalFormatting>
  <conditionalFormatting sqref="I159:I160">
    <cfRule type="cellIs" dxfId="320" priority="283" stopIfTrue="1" operator="lessThan">
      <formula>I158</formula>
    </cfRule>
  </conditionalFormatting>
  <conditionalFormatting sqref="J159:J160">
    <cfRule type="cellIs" dxfId="319" priority="282" stopIfTrue="1" operator="lessThan">
      <formula>J158</formula>
    </cfRule>
  </conditionalFormatting>
  <conditionalFormatting sqref="K159:K160">
    <cfRule type="cellIs" dxfId="318" priority="281" stopIfTrue="1" operator="lessThan">
      <formula>K158</formula>
    </cfRule>
  </conditionalFormatting>
  <conditionalFormatting sqref="L159:L160">
    <cfRule type="cellIs" dxfId="317" priority="280" stopIfTrue="1" operator="lessThan">
      <formula>L158</formula>
    </cfRule>
  </conditionalFormatting>
  <conditionalFormatting sqref="M159:M160">
    <cfRule type="cellIs" dxfId="316" priority="279" stopIfTrue="1" operator="lessThan">
      <formula>M158</formula>
    </cfRule>
  </conditionalFormatting>
  <conditionalFormatting sqref="N159:N160">
    <cfRule type="cellIs" dxfId="315" priority="278" stopIfTrue="1" operator="lessThan">
      <formula>N158</formula>
    </cfRule>
  </conditionalFormatting>
  <conditionalFormatting sqref="O159:O160">
    <cfRule type="cellIs" dxfId="314" priority="277" stopIfTrue="1" operator="lessThan">
      <formula>O158</formula>
    </cfRule>
  </conditionalFormatting>
  <conditionalFormatting sqref="P159:P160">
    <cfRule type="cellIs" dxfId="313" priority="276" stopIfTrue="1" operator="lessThan">
      <formula>P158</formula>
    </cfRule>
  </conditionalFormatting>
  <conditionalFormatting sqref="Q159:Q160">
    <cfRule type="cellIs" dxfId="312" priority="275" stopIfTrue="1" operator="lessThan">
      <formula>Q158</formula>
    </cfRule>
  </conditionalFormatting>
  <conditionalFormatting sqref="R159:R160">
    <cfRule type="cellIs" dxfId="311" priority="274" stopIfTrue="1" operator="lessThan">
      <formula>R158</formula>
    </cfRule>
  </conditionalFormatting>
  <conditionalFormatting sqref="S159:S160">
    <cfRule type="cellIs" dxfId="310" priority="273" stopIfTrue="1" operator="lessThan">
      <formula>S158</formula>
    </cfRule>
  </conditionalFormatting>
  <conditionalFormatting sqref="T159:T160">
    <cfRule type="cellIs" dxfId="309" priority="272" stopIfTrue="1" operator="lessThan">
      <formula>T158</formula>
    </cfRule>
  </conditionalFormatting>
  <conditionalFormatting sqref="C159:C160">
    <cfRule type="cellIs" dxfId="308" priority="271" stopIfTrue="1" operator="lessThan">
      <formula>C158</formula>
    </cfRule>
  </conditionalFormatting>
  <conditionalFormatting sqref="D148:D149">
    <cfRule type="cellIs" dxfId="307" priority="270" stopIfTrue="1" operator="lessThan">
      <formula>D147</formula>
    </cfRule>
  </conditionalFormatting>
  <conditionalFormatting sqref="E148:E149">
    <cfRule type="cellIs" dxfId="306" priority="269" stopIfTrue="1" operator="lessThan">
      <formula>E147</formula>
    </cfRule>
  </conditionalFormatting>
  <conditionalFormatting sqref="F148:F149">
    <cfRule type="cellIs" dxfId="305" priority="268" stopIfTrue="1" operator="lessThan">
      <formula>F147</formula>
    </cfRule>
  </conditionalFormatting>
  <conditionalFormatting sqref="G148:G149">
    <cfRule type="cellIs" dxfId="304" priority="267" stopIfTrue="1" operator="lessThan">
      <formula>G147</formula>
    </cfRule>
  </conditionalFormatting>
  <conditionalFormatting sqref="H148:H149">
    <cfRule type="cellIs" dxfId="303" priority="266" stopIfTrue="1" operator="lessThan">
      <formula>H147</formula>
    </cfRule>
  </conditionalFormatting>
  <conditionalFormatting sqref="I148:I149">
    <cfRule type="cellIs" dxfId="302" priority="265" stopIfTrue="1" operator="lessThan">
      <formula>I147</formula>
    </cfRule>
  </conditionalFormatting>
  <conditionalFormatting sqref="J148:J149">
    <cfRule type="cellIs" dxfId="301" priority="264" stopIfTrue="1" operator="lessThan">
      <formula>J147</formula>
    </cfRule>
  </conditionalFormatting>
  <conditionalFormatting sqref="K148:K149">
    <cfRule type="cellIs" dxfId="300" priority="263" stopIfTrue="1" operator="lessThan">
      <formula>K147</formula>
    </cfRule>
  </conditionalFormatting>
  <conditionalFormatting sqref="L148:L149">
    <cfRule type="cellIs" dxfId="299" priority="262" stopIfTrue="1" operator="lessThan">
      <formula>L147</formula>
    </cfRule>
  </conditionalFormatting>
  <conditionalFormatting sqref="M148:M149">
    <cfRule type="cellIs" dxfId="298" priority="261" stopIfTrue="1" operator="lessThan">
      <formula>M147</formula>
    </cfRule>
  </conditionalFormatting>
  <conditionalFormatting sqref="N148:N149">
    <cfRule type="cellIs" dxfId="297" priority="260" stopIfTrue="1" operator="lessThan">
      <formula>N147</formula>
    </cfRule>
  </conditionalFormatting>
  <conditionalFormatting sqref="O148:O149">
    <cfRule type="cellIs" dxfId="296" priority="259" stopIfTrue="1" operator="lessThan">
      <formula>O147</formula>
    </cfRule>
  </conditionalFormatting>
  <conditionalFormatting sqref="P148:P149">
    <cfRule type="cellIs" dxfId="295" priority="258" stopIfTrue="1" operator="lessThan">
      <formula>P147</formula>
    </cfRule>
  </conditionalFormatting>
  <conditionalFormatting sqref="Q148:Q149">
    <cfRule type="cellIs" dxfId="294" priority="257" stopIfTrue="1" operator="lessThan">
      <formula>Q147</formula>
    </cfRule>
  </conditionalFormatting>
  <conditionalFormatting sqref="Q137:Q138">
    <cfRule type="cellIs" dxfId="276" priority="239" stopIfTrue="1" operator="lessThan">
      <formula>Q136</formula>
    </cfRule>
  </conditionalFormatting>
  <conditionalFormatting sqref="R137:R138">
    <cfRule type="cellIs" dxfId="275" priority="238" stopIfTrue="1" operator="lessThan">
      <formula>R136</formula>
    </cfRule>
  </conditionalFormatting>
  <conditionalFormatting sqref="S137:S138">
    <cfRule type="cellIs" dxfId="274" priority="237" stopIfTrue="1" operator="lessThan">
      <formula>S136</formula>
    </cfRule>
  </conditionalFormatting>
  <conditionalFormatting sqref="T137:T138">
    <cfRule type="cellIs" dxfId="273" priority="236" stopIfTrue="1" operator="lessThan">
      <formula>T136</formula>
    </cfRule>
  </conditionalFormatting>
  <conditionalFormatting sqref="C137:C138">
    <cfRule type="cellIs" dxfId="272" priority="235" stopIfTrue="1" operator="lessThan">
      <formula>C136</formula>
    </cfRule>
  </conditionalFormatting>
  <conditionalFormatting sqref="D126:D127">
    <cfRule type="cellIs" dxfId="271" priority="234" stopIfTrue="1" operator="lessThan">
      <formula>D125</formula>
    </cfRule>
  </conditionalFormatting>
  <conditionalFormatting sqref="E126:E127">
    <cfRule type="cellIs" dxfId="270" priority="233" stopIfTrue="1" operator="lessThan">
      <formula>E125</formula>
    </cfRule>
  </conditionalFormatting>
  <conditionalFormatting sqref="F126:F127">
    <cfRule type="cellIs" dxfId="269" priority="232" stopIfTrue="1" operator="lessThan">
      <formula>F125</formula>
    </cfRule>
  </conditionalFormatting>
  <conditionalFormatting sqref="G126:G127">
    <cfRule type="cellIs" dxfId="268" priority="231" stopIfTrue="1" operator="lessThan">
      <formula>G125</formula>
    </cfRule>
  </conditionalFormatting>
  <conditionalFormatting sqref="H126:H127">
    <cfRule type="cellIs" dxfId="267" priority="230" stopIfTrue="1" operator="lessThan">
      <formula>H125</formula>
    </cfRule>
  </conditionalFormatting>
  <conditionalFormatting sqref="I126:I127">
    <cfRule type="cellIs" dxfId="266" priority="229" stopIfTrue="1" operator="lessThan">
      <formula>I125</formula>
    </cfRule>
  </conditionalFormatting>
  <conditionalFormatting sqref="J126:J127">
    <cfRule type="cellIs" dxfId="265" priority="228" stopIfTrue="1" operator="lessThan">
      <formula>J125</formula>
    </cfRule>
  </conditionalFormatting>
  <conditionalFormatting sqref="K126:K127">
    <cfRule type="cellIs" dxfId="264" priority="227" stopIfTrue="1" operator="lessThan">
      <formula>K125</formula>
    </cfRule>
  </conditionalFormatting>
  <conditionalFormatting sqref="L126:L127">
    <cfRule type="cellIs" dxfId="263" priority="226" stopIfTrue="1" operator="lessThan">
      <formula>L125</formula>
    </cfRule>
  </conditionalFormatting>
  <conditionalFormatting sqref="M126:M127">
    <cfRule type="cellIs" dxfId="262" priority="225" stopIfTrue="1" operator="lessThan">
      <formula>M125</formula>
    </cfRule>
  </conditionalFormatting>
  <conditionalFormatting sqref="N126:N127">
    <cfRule type="cellIs" dxfId="261" priority="224" stopIfTrue="1" operator="lessThan">
      <formula>N125</formula>
    </cfRule>
  </conditionalFormatting>
  <conditionalFormatting sqref="O126:O127">
    <cfRule type="cellIs" dxfId="260" priority="223" stopIfTrue="1" operator="lessThan">
      <formula>O125</formula>
    </cfRule>
  </conditionalFormatting>
  <conditionalFormatting sqref="P126:P127">
    <cfRule type="cellIs" dxfId="259" priority="222" stopIfTrue="1" operator="lessThan">
      <formula>P125</formula>
    </cfRule>
  </conditionalFormatting>
  <conditionalFormatting sqref="Q126:Q127">
    <cfRule type="cellIs" dxfId="258" priority="221" stopIfTrue="1" operator="lessThan">
      <formula>Q125</formula>
    </cfRule>
  </conditionalFormatting>
  <conditionalFormatting sqref="R126:R127">
    <cfRule type="cellIs" dxfId="257" priority="220" stopIfTrue="1" operator="lessThan">
      <formula>R125</formula>
    </cfRule>
  </conditionalFormatting>
  <conditionalFormatting sqref="S126:S127">
    <cfRule type="cellIs" dxfId="256" priority="219" stopIfTrue="1" operator="lessThan">
      <formula>S125</formula>
    </cfRule>
  </conditionalFormatting>
  <conditionalFormatting sqref="T126:T127">
    <cfRule type="cellIs" dxfId="255" priority="218" stopIfTrue="1" operator="lessThan">
      <formula>T125</formula>
    </cfRule>
  </conditionalFormatting>
  <conditionalFormatting sqref="C126:C127">
    <cfRule type="cellIs" dxfId="254" priority="217" stopIfTrue="1" operator="lessThan">
      <formula>C125</formula>
    </cfRule>
  </conditionalFormatting>
  <conditionalFormatting sqref="D97:D98">
    <cfRule type="cellIs" dxfId="253" priority="216" stopIfTrue="1" operator="lessThan">
      <formula>D96</formula>
    </cfRule>
  </conditionalFormatting>
  <conditionalFormatting sqref="E97:E98">
    <cfRule type="cellIs" dxfId="252" priority="215" stopIfTrue="1" operator="lessThan">
      <formula>E96</formula>
    </cfRule>
  </conditionalFormatting>
  <conditionalFormatting sqref="F97:F98">
    <cfRule type="cellIs" dxfId="251" priority="214" stopIfTrue="1" operator="lessThan">
      <formula>F96</formula>
    </cfRule>
  </conditionalFormatting>
  <conditionalFormatting sqref="G97:G98">
    <cfRule type="cellIs" dxfId="250" priority="213" stopIfTrue="1" operator="lessThan">
      <formula>G96</formula>
    </cfRule>
  </conditionalFormatting>
  <conditionalFormatting sqref="H97:H98">
    <cfRule type="cellIs" dxfId="249" priority="212" stopIfTrue="1" operator="lessThan">
      <formula>H96</formula>
    </cfRule>
  </conditionalFormatting>
  <conditionalFormatting sqref="I97:I98">
    <cfRule type="cellIs" dxfId="248" priority="211" stopIfTrue="1" operator="lessThan">
      <formula>I96</formula>
    </cfRule>
  </conditionalFormatting>
  <conditionalFormatting sqref="J97:J98">
    <cfRule type="cellIs" dxfId="247" priority="210" stopIfTrue="1" operator="lessThan">
      <formula>J96</formula>
    </cfRule>
  </conditionalFormatting>
  <conditionalFormatting sqref="K97:K98">
    <cfRule type="cellIs" dxfId="246" priority="209" stopIfTrue="1" operator="lessThan">
      <formula>K96</formula>
    </cfRule>
  </conditionalFormatting>
  <conditionalFormatting sqref="L97:L98">
    <cfRule type="cellIs" dxfId="245" priority="208" stopIfTrue="1" operator="lessThan">
      <formula>L96</formula>
    </cfRule>
  </conditionalFormatting>
  <conditionalFormatting sqref="M97:M98">
    <cfRule type="cellIs" dxfId="244" priority="207" stopIfTrue="1" operator="lessThan">
      <formula>M96</formula>
    </cfRule>
  </conditionalFormatting>
  <conditionalFormatting sqref="N97:N98">
    <cfRule type="cellIs" dxfId="243" priority="206" stopIfTrue="1" operator="lessThan">
      <formula>N96</formula>
    </cfRule>
  </conditionalFormatting>
  <conditionalFormatting sqref="O97:O98">
    <cfRule type="cellIs" dxfId="242" priority="205" stopIfTrue="1" operator="lessThan">
      <formula>O96</formula>
    </cfRule>
  </conditionalFormatting>
  <conditionalFormatting sqref="P97:P98">
    <cfRule type="cellIs" dxfId="241" priority="204" stopIfTrue="1" operator="lessThan">
      <formula>P96</formula>
    </cfRule>
  </conditionalFormatting>
  <conditionalFormatting sqref="Q97:Q98">
    <cfRule type="cellIs" dxfId="240" priority="203" stopIfTrue="1" operator="lessThan">
      <formula>Q96</formula>
    </cfRule>
  </conditionalFormatting>
  <conditionalFormatting sqref="R97:R98">
    <cfRule type="cellIs" dxfId="239" priority="202" stopIfTrue="1" operator="lessThan">
      <formula>R96</formula>
    </cfRule>
  </conditionalFormatting>
  <conditionalFormatting sqref="S97:S98">
    <cfRule type="cellIs" dxfId="238" priority="201" stopIfTrue="1" operator="lessThan">
      <formula>S96</formula>
    </cfRule>
  </conditionalFormatting>
  <conditionalFormatting sqref="T97:T98">
    <cfRule type="cellIs" dxfId="237" priority="200" stopIfTrue="1" operator="lessThan">
      <formula>T96</formula>
    </cfRule>
  </conditionalFormatting>
  <conditionalFormatting sqref="C97:C98">
    <cfRule type="cellIs" dxfId="236" priority="199" stopIfTrue="1" operator="lessThan">
      <formula>C96</formula>
    </cfRule>
  </conditionalFormatting>
  <conditionalFormatting sqref="D86:D87">
    <cfRule type="cellIs" dxfId="235" priority="198" stopIfTrue="1" operator="lessThan">
      <formula>D85</formula>
    </cfRule>
  </conditionalFormatting>
  <conditionalFormatting sqref="E86:E87">
    <cfRule type="cellIs" dxfId="234" priority="197" stopIfTrue="1" operator="lessThan">
      <formula>E85</formula>
    </cfRule>
  </conditionalFormatting>
  <conditionalFormatting sqref="F86:F87">
    <cfRule type="cellIs" dxfId="233" priority="196" stopIfTrue="1" operator="lessThan">
      <formula>F85</formula>
    </cfRule>
  </conditionalFormatting>
  <conditionalFormatting sqref="G86:G87">
    <cfRule type="cellIs" dxfId="232" priority="195" stopIfTrue="1" operator="lessThan">
      <formula>G85</formula>
    </cfRule>
  </conditionalFormatting>
  <conditionalFormatting sqref="H86:H87">
    <cfRule type="cellIs" dxfId="231" priority="194" stopIfTrue="1" operator="lessThan">
      <formula>H85</formula>
    </cfRule>
  </conditionalFormatting>
  <conditionalFormatting sqref="I86:I87">
    <cfRule type="cellIs" dxfId="230" priority="193" stopIfTrue="1" operator="lessThan">
      <formula>I85</formula>
    </cfRule>
  </conditionalFormatting>
  <conditionalFormatting sqref="J86:J87">
    <cfRule type="cellIs" dxfId="229" priority="192" stopIfTrue="1" operator="lessThan">
      <formula>J85</formula>
    </cfRule>
  </conditionalFormatting>
  <conditionalFormatting sqref="K86:K87">
    <cfRule type="cellIs" dxfId="228" priority="191" stopIfTrue="1" operator="lessThan">
      <formula>K85</formula>
    </cfRule>
  </conditionalFormatting>
  <conditionalFormatting sqref="L86:L87">
    <cfRule type="cellIs" dxfId="227" priority="190" stopIfTrue="1" operator="lessThan">
      <formula>L85</formula>
    </cfRule>
  </conditionalFormatting>
  <conditionalFormatting sqref="M86:M87">
    <cfRule type="cellIs" dxfId="226" priority="189" stopIfTrue="1" operator="lessThan">
      <formula>M85</formula>
    </cfRule>
  </conditionalFormatting>
  <conditionalFormatting sqref="N86:N87">
    <cfRule type="cellIs" dxfId="225" priority="188" stopIfTrue="1" operator="lessThan">
      <formula>N85</formula>
    </cfRule>
  </conditionalFormatting>
  <conditionalFormatting sqref="O86:O87">
    <cfRule type="cellIs" dxfId="224" priority="187" stopIfTrue="1" operator="lessThan">
      <formula>O85</formula>
    </cfRule>
  </conditionalFormatting>
  <conditionalFormatting sqref="P86:P87">
    <cfRule type="cellIs" dxfId="223" priority="186" stopIfTrue="1" operator="lessThan">
      <formula>P85</formula>
    </cfRule>
  </conditionalFormatting>
  <conditionalFormatting sqref="Q86:Q87">
    <cfRule type="cellIs" dxfId="222" priority="185" stopIfTrue="1" operator="lessThan">
      <formula>Q85</formula>
    </cfRule>
  </conditionalFormatting>
  <conditionalFormatting sqref="R86:R87">
    <cfRule type="cellIs" dxfId="221" priority="184" stopIfTrue="1" operator="lessThan">
      <formula>R85</formula>
    </cfRule>
  </conditionalFormatting>
  <conditionalFormatting sqref="S86:S87">
    <cfRule type="cellIs" dxfId="220" priority="183" stopIfTrue="1" operator="lessThan">
      <formula>S85</formula>
    </cfRule>
  </conditionalFormatting>
  <conditionalFormatting sqref="T86:T87">
    <cfRule type="cellIs" dxfId="219" priority="182" stopIfTrue="1" operator="lessThan">
      <formula>T85</formula>
    </cfRule>
  </conditionalFormatting>
  <conditionalFormatting sqref="C86:C87">
    <cfRule type="cellIs" dxfId="218" priority="181" stopIfTrue="1" operator="lessThan">
      <formula>C85</formula>
    </cfRule>
  </conditionalFormatting>
  <conditionalFormatting sqref="D75:D76">
    <cfRule type="cellIs" dxfId="217" priority="180" stopIfTrue="1" operator="lessThan">
      <formula>D74</formula>
    </cfRule>
  </conditionalFormatting>
  <conditionalFormatting sqref="E75:E76">
    <cfRule type="cellIs" dxfId="216" priority="179" stopIfTrue="1" operator="lessThan">
      <formula>E74</formula>
    </cfRule>
  </conditionalFormatting>
  <conditionalFormatting sqref="F75:F76">
    <cfRule type="cellIs" dxfId="215" priority="178" stopIfTrue="1" operator="lessThan">
      <formula>F74</formula>
    </cfRule>
  </conditionalFormatting>
  <conditionalFormatting sqref="G75:G76">
    <cfRule type="cellIs" dxfId="214" priority="177" stopIfTrue="1" operator="lessThan">
      <formula>G74</formula>
    </cfRule>
  </conditionalFormatting>
  <conditionalFormatting sqref="H75:H76">
    <cfRule type="cellIs" dxfId="213" priority="176" stopIfTrue="1" operator="lessThan">
      <formula>H74</formula>
    </cfRule>
  </conditionalFormatting>
  <conditionalFormatting sqref="I75:I76">
    <cfRule type="cellIs" dxfId="212" priority="175" stopIfTrue="1" operator="lessThan">
      <formula>I74</formula>
    </cfRule>
  </conditionalFormatting>
  <conditionalFormatting sqref="J75:J76">
    <cfRule type="cellIs" dxfId="211" priority="174" stopIfTrue="1" operator="lessThan">
      <formula>J74</formula>
    </cfRule>
  </conditionalFormatting>
  <conditionalFormatting sqref="K75:K76">
    <cfRule type="cellIs" dxfId="210" priority="173" stopIfTrue="1" operator="lessThan">
      <formula>K74</formula>
    </cfRule>
  </conditionalFormatting>
  <conditionalFormatting sqref="L75:L76">
    <cfRule type="cellIs" dxfId="209" priority="172" stopIfTrue="1" operator="lessThan">
      <formula>L74</formula>
    </cfRule>
  </conditionalFormatting>
  <conditionalFormatting sqref="M75:M76">
    <cfRule type="cellIs" dxfId="208" priority="171" stopIfTrue="1" operator="lessThan">
      <formula>M74</formula>
    </cfRule>
  </conditionalFormatting>
  <conditionalFormatting sqref="N75:N76">
    <cfRule type="cellIs" dxfId="207" priority="170" stopIfTrue="1" operator="lessThan">
      <formula>N74</formula>
    </cfRule>
  </conditionalFormatting>
  <conditionalFormatting sqref="O75:O76">
    <cfRule type="cellIs" dxfId="206" priority="169" stopIfTrue="1" operator="lessThan">
      <formula>O74</formula>
    </cfRule>
  </conditionalFormatting>
  <conditionalFormatting sqref="P75:P76">
    <cfRule type="cellIs" dxfId="205" priority="168" stopIfTrue="1" operator="lessThan">
      <formula>P74</formula>
    </cfRule>
  </conditionalFormatting>
  <conditionalFormatting sqref="Q75:Q76">
    <cfRule type="cellIs" dxfId="204" priority="167" stopIfTrue="1" operator="lessThan">
      <formula>Q74</formula>
    </cfRule>
  </conditionalFormatting>
  <conditionalFormatting sqref="R75:R76">
    <cfRule type="cellIs" dxfId="203" priority="166" stopIfTrue="1" operator="lessThan">
      <formula>R74</formula>
    </cfRule>
  </conditionalFormatting>
  <conditionalFormatting sqref="S75:S76">
    <cfRule type="cellIs" dxfId="202" priority="165" stopIfTrue="1" operator="lessThan">
      <formula>S74</formula>
    </cfRule>
  </conditionalFormatting>
  <conditionalFormatting sqref="T75:T76">
    <cfRule type="cellIs" dxfId="201" priority="164" stopIfTrue="1" operator="lessThan">
      <formula>T74</formula>
    </cfRule>
  </conditionalFormatting>
  <conditionalFormatting sqref="C75:C76">
    <cfRule type="cellIs" dxfId="200" priority="163" stopIfTrue="1" operator="lessThan">
      <formula>C74</formula>
    </cfRule>
  </conditionalFormatting>
  <conditionalFormatting sqref="D64:D65">
    <cfRule type="cellIs" dxfId="199" priority="162" stopIfTrue="1" operator="lessThan">
      <formula>D63</formula>
    </cfRule>
  </conditionalFormatting>
  <conditionalFormatting sqref="E64:E65">
    <cfRule type="cellIs" dxfId="198" priority="161" stopIfTrue="1" operator="lessThan">
      <formula>E63</formula>
    </cfRule>
  </conditionalFormatting>
  <conditionalFormatting sqref="F64:F65">
    <cfRule type="cellIs" dxfId="197" priority="160" stopIfTrue="1" operator="lessThan">
      <formula>F63</formula>
    </cfRule>
  </conditionalFormatting>
  <conditionalFormatting sqref="G64:G65">
    <cfRule type="cellIs" dxfId="196" priority="159" stopIfTrue="1" operator="lessThan">
      <formula>G63</formula>
    </cfRule>
  </conditionalFormatting>
  <conditionalFormatting sqref="H64:H65">
    <cfRule type="cellIs" dxfId="195" priority="158" stopIfTrue="1" operator="lessThan">
      <formula>H63</formula>
    </cfRule>
  </conditionalFormatting>
  <conditionalFormatting sqref="I64:I65">
    <cfRule type="cellIs" dxfId="194" priority="157" stopIfTrue="1" operator="lessThan">
      <formula>I63</formula>
    </cfRule>
  </conditionalFormatting>
  <conditionalFormatting sqref="J64:J65">
    <cfRule type="cellIs" dxfId="193" priority="156" stopIfTrue="1" operator="lessThan">
      <formula>J63</formula>
    </cfRule>
  </conditionalFormatting>
  <conditionalFormatting sqref="K64:K65">
    <cfRule type="cellIs" dxfId="192" priority="155" stopIfTrue="1" operator="lessThan">
      <formula>K63</formula>
    </cfRule>
  </conditionalFormatting>
  <conditionalFormatting sqref="L64:L65">
    <cfRule type="cellIs" dxfId="191" priority="154" stopIfTrue="1" operator="lessThan">
      <formula>L63</formula>
    </cfRule>
  </conditionalFormatting>
  <conditionalFormatting sqref="M64:M65">
    <cfRule type="cellIs" dxfId="190" priority="153" stopIfTrue="1" operator="lessThan">
      <formula>M63</formula>
    </cfRule>
  </conditionalFormatting>
  <conditionalFormatting sqref="N64:N65">
    <cfRule type="cellIs" dxfId="189" priority="152" stopIfTrue="1" operator="lessThan">
      <formula>N63</formula>
    </cfRule>
  </conditionalFormatting>
  <conditionalFormatting sqref="O64:O65">
    <cfRule type="cellIs" dxfId="188" priority="151" stopIfTrue="1" operator="lessThan">
      <formula>O63</formula>
    </cfRule>
  </conditionalFormatting>
  <conditionalFormatting sqref="P64:P65">
    <cfRule type="cellIs" dxfId="187" priority="150" stopIfTrue="1" operator="lessThan">
      <formula>P63</formula>
    </cfRule>
  </conditionalFormatting>
  <conditionalFormatting sqref="Q64:Q65">
    <cfRule type="cellIs" dxfId="186" priority="149" stopIfTrue="1" operator="lessThan">
      <formula>Q63</formula>
    </cfRule>
  </conditionalFormatting>
  <conditionalFormatting sqref="R64:R65">
    <cfRule type="cellIs" dxfId="185" priority="148" stopIfTrue="1" operator="lessThan">
      <formula>R63</formula>
    </cfRule>
  </conditionalFormatting>
  <conditionalFormatting sqref="S64:S65">
    <cfRule type="cellIs" dxfId="184" priority="147" stopIfTrue="1" operator="lessThan">
      <formula>S63</formula>
    </cfRule>
  </conditionalFormatting>
  <conditionalFormatting sqref="T64:T65">
    <cfRule type="cellIs" dxfId="183" priority="146" stopIfTrue="1" operator="lessThan">
      <formula>T63</formula>
    </cfRule>
  </conditionalFormatting>
  <conditionalFormatting sqref="C64:C65">
    <cfRule type="cellIs" dxfId="182" priority="145" stopIfTrue="1" operator="lessThan">
      <formula>C63</formula>
    </cfRule>
  </conditionalFormatting>
  <conditionalFormatting sqref="D39:D40">
    <cfRule type="cellIs" dxfId="181" priority="144" stopIfTrue="1" operator="lessThan">
      <formula>D38</formula>
    </cfRule>
  </conditionalFormatting>
  <conditionalFormatting sqref="E39:E40">
    <cfRule type="cellIs" dxfId="180" priority="143" stopIfTrue="1" operator="lessThan">
      <formula>E38</formula>
    </cfRule>
  </conditionalFormatting>
  <conditionalFormatting sqref="F39:F40">
    <cfRule type="cellIs" dxfId="179" priority="142" stopIfTrue="1" operator="lessThan">
      <formula>F38</formula>
    </cfRule>
  </conditionalFormatting>
  <conditionalFormatting sqref="G39:G40">
    <cfRule type="cellIs" dxfId="178" priority="141" stopIfTrue="1" operator="lessThan">
      <formula>G38</formula>
    </cfRule>
  </conditionalFormatting>
  <conditionalFormatting sqref="H39:H40">
    <cfRule type="cellIs" dxfId="177" priority="140" stopIfTrue="1" operator="lessThan">
      <formula>H38</formula>
    </cfRule>
  </conditionalFormatting>
  <conditionalFormatting sqref="I39:I40">
    <cfRule type="cellIs" dxfId="176" priority="139" stopIfTrue="1" operator="lessThan">
      <formula>I38</formula>
    </cfRule>
  </conditionalFormatting>
  <conditionalFormatting sqref="J39:J40">
    <cfRule type="cellIs" dxfId="175" priority="138" stopIfTrue="1" operator="lessThan">
      <formula>J38</formula>
    </cfRule>
  </conditionalFormatting>
  <conditionalFormatting sqref="K39:K40">
    <cfRule type="cellIs" dxfId="174" priority="137" stopIfTrue="1" operator="lessThan">
      <formula>K38</formula>
    </cfRule>
  </conditionalFormatting>
  <conditionalFormatting sqref="L39:L40">
    <cfRule type="cellIs" dxfId="173" priority="136" stopIfTrue="1" operator="lessThan">
      <formula>L38</formula>
    </cfRule>
  </conditionalFormatting>
  <conditionalFormatting sqref="M39:M40">
    <cfRule type="cellIs" dxfId="172" priority="135" stopIfTrue="1" operator="lessThan">
      <formula>M38</formula>
    </cfRule>
  </conditionalFormatting>
  <conditionalFormatting sqref="N39:N40">
    <cfRule type="cellIs" dxfId="171" priority="134" stopIfTrue="1" operator="lessThan">
      <formula>N38</formula>
    </cfRule>
  </conditionalFormatting>
  <conditionalFormatting sqref="O39:O40">
    <cfRule type="cellIs" dxfId="170" priority="133" stopIfTrue="1" operator="lessThan">
      <formula>O38</formula>
    </cfRule>
  </conditionalFormatting>
  <conditionalFormatting sqref="P39:P40">
    <cfRule type="cellIs" dxfId="169" priority="132" stopIfTrue="1" operator="lessThan">
      <formula>P38</formula>
    </cfRule>
  </conditionalFormatting>
  <conditionalFormatting sqref="Q39:Q40">
    <cfRule type="cellIs" dxfId="168" priority="131" stopIfTrue="1" operator="lessThan">
      <formula>Q38</formula>
    </cfRule>
  </conditionalFormatting>
  <conditionalFormatting sqref="R39:R40">
    <cfRule type="cellIs" dxfId="167" priority="130" stopIfTrue="1" operator="lessThan">
      <formula>R38</formula>
    </cfRule>
  </conditionalFormatting>
  <conditionalFormatting sqref="S39:S40">
    <cfRule type="cellIs" dxfId="166" priority="129" stopIfTrue="1" operator="lessThan">
      <formula>S38</formula>
    </cfRule>
  </conditionalFormatting>
  <conditionalFormatting sqref="T39:T40">
    <cfRule type="cellIs" dxfId="165" priority="128" stopIfTrue="1" operator="lessThan">
      <formula>T38</formula>
    </cfRule>
  </conditionalFormatting>
  <conditionalFormatting sqref="C39:C40">
    <cfRule type="cellIs" dxfId="164" priority="127" stopIfTrue="1" operator="lessThan">
      <formula>C38</formula>
    </cfRule>
  </conditionalFormatting>
  <conditionalFormatting sqref="D28">
    <cfRule type="cellIs" dxfId="163" priority="126" stopIfTrue="1" operator="lessThan">
      <formula>D27</formula>
    </cfRule>
  </conditionalFormatting>
  <conditionalFormatting sqref="E28">
    <cfRule type="cellIs" dxfId="162" priority="125" stopIfTrue="1" operator="lessThan">
      <formula>E27</formula>
    </cfRule>
  </conditionalFormatting>
  <conditionalFormatting sqref="F28">
    <cfRule type="cellIs" dxfId="161" priority="124" stopIfTrue="1" operator="lessThan">
      <formula>F27</formula>
    </cfRule>
  </conditionalFormatting>
  <conditionalFormatting sqref="G28">
    <cfRule type="cellIs" dxfId="160" priority="123" stopIfTrue="1" operator="lessThan">
      <formula>G27</formula>
    </cfRule>
  </conditionalFormatting>
  <conditionalFormatting sqref="H28">
    <cfRule type="cellIs" dxfId="159" priority="122" stopIfTrue="1" operator="lessThan">
      <formula>H27</formula>
    </cfRule>
  </conditionalFormatting>
  <conditionalFormatting sqref="I28">
    <cfRule type="cellIs" dxfId="158" priority="121" stopIfTrue="1" operator="lessThan">
      <formula>I27</formula>
    </cfRule>
  </conditionalFormatting>
  <conditionalFormatting sqref="J28">
    <cfRule type="cellIs" dxfId="157" priority="120" stopIfTrue="1" operator="lessThan">
      <formula>J27</formula>
    </cfRule>
  </conditionalFormatting>
  <conditionalFormatting sqref="K28">
    <cfRule type="cellIs" dxfId="156" priority="119" stopIfTrue="1" operator="lessThan">
      <formula>K27</formula>
    </cfRule>
  </conditionalFormatting>
  <conditionalFormatting sqref="L28">
    <cfRule type="cellIs" dxfId="155" priority="118" stopIfTrue="1" operator="lessThan">
      <formula>L27</formula>
    </cfRule>
  </conditionalFormatting>
  <conditionalFormatting sqref="M28">
    <cfRule type="cellIs" dxfId="154" priority="117" stopIfTrue="1" operator="lessThan">
      <formula>M27</formula>
    </cfRule>
  </conditionalFormatting>
  <conditionalFormatting sqref="N28">
    <cfRule type="cellIs" dxfId="153" priority="116" stopIfTrue="1" operator="lessThan">
      <formula>N27</formula>
    </cfRule>
  </conditionalFormatting>
  <conditionalFormatting sqref="O28">
    <cfRule type="cellIs" dxfId="152" priority="115" stopIfTrue="1" operator="lessThan">
      <formula>O27</formula>
    </cfRule>
  </conditionalFormatting>
  <conditionalFormatting sqref="P28">
    <cfRule type="cellIs" dxfId="151" priority="114" stopIfTrue="1" operator="lessThan">
      <formula>P27</formula>
    </cfRule>
  </conditionalFormatting>
  <conditionalFormatting sqref="Q28">
    <cfRule type="cellIs" dxfId="150" priority="113" stopIfTrue="1" operator="lessThan">
      <formula>Q27</formula>
    </cfRule>
  </conditionalFormatting>
  <conditionalFormatting sqref="R28">
    <cfRule type="cellIs" dxfId="149" priority="112" stopIfTrue="1" operator="lessThan">
      <formula>R27</formula>
    </cfRule>
  </conditionalFormatting>
  <conditionalFormatting sqref="S28">
    <cfRule type="cellIs" dxfId="148" priority="111" stopIfTrue="1" operator="lessThan">
      <formula>S27</formula>
    </cfRule>
  </conditionalFormatting>
  <conditionalFormatting sqref="T28">
    <cfRule type="cellIs" dxfId="147" priority="110" stopIfTrue="1" operator="lessThan">
      <formula>T27</formula>
    </cfRule>
  </conditionalFormatting>
  <conditionalFormatting sqref="C28">
    <cfRule type="cellIs" dxfId="146" priority="109" stopIfTrue="1" operator="lessThan">
      <formula>C27</formula>
    </cfRule>
  </conditionalFormatting>
  <conditionalFormatting sqref="D224:D225">
    <cfRule type="cellIs" dxfId="145" priority="108" stopIfTrue="1" operator="lessThan">
      <formula>D223</formula>
    </cfRule>
  </conditionalFormatting>
  <conditionalFormatting sqref="E224:E225">
    <cfRule type="cellIs" dxfId="144" priority="107" stopIfTrue="1" operator="lessThan">
      <formula>E223</formula>
    </cfRule>
  </conditionalFormatting>
  <conditionalFormatting sqref="F224:F225">
    <cfRule type="cellIs" dxfId="143" priority="106" stopIfTrue="1" operator="lessThan">
      <formula>F223</formula>
    </cfRule>
  </conditionalFormatting>
  <conditionalFormatting sqref="G224:G225">
    <cfRule type="cellIs" dxfId="142" priority="105" stopIfTrue="1" operator="lessThan">
      <formula>G223</formula>
    </cfRule>
  </conditionalFormatting>
  <conditionalFormatting sqref="H224:H225">
    <cfRule type="cellIs" dxfId="141" priority="104" stopIfTrue="1" operator="lessThan">
      <formula>H223</formula>
    </cfRule>
  </conditionalFormatting>
  <conditionalFormatting sqref="I224:I225">
    <cfRule type="cellIs" dxfId="140" priority="103" stopIfTrue="1" operator="lessThan">
      <formula>I223</formula>
    </cfRule>
  </conditionalFormatting>
  <conditionalFormatting sqref="J224:J225">
    <cfRule type="cellIs" dxfId="139" priority="102" stopIfTrue="1" operator="lessThan">
      <formula>J223</formula>
    </cfRule>
  </conditionalFormatting>
  <conditionalFormatting sqref="K224:K225">
    <cfRule type="cellIs" dxfId="138" priority="101" stopIfTrue="1" operator="lessThan">
      <formula>K223</formula>
    </cfRule>
  </conditionalFormatting>
  <conditionalFormatting sqref="L224:L225">
    <cfRule type="cellIs" dxfId="137" priority="100" stopIfTrue="1" operator="lessThan">
      <formula>L223</formula>
    </cfRule>
  </conditionalFormatting>
  <conditionalFormatting sqref="M224:M225">
    <cfRule type="cellIs" dxfId="136" priority="99" stopIfTrue="1" operator="lessThan">
      <formula>M223</formula>
    </cfRule>
  </conditionalFormatting>
  <conditionalFormatting sqref="N224:N225">
    <cfRule type="cellIs" dxfId="135" priority="98" stopIfTrue="1" operator="lessThan">
      <formula>N223</formula>
    </cfRule>
  </conditionalFormatting>
  <conditionalFormatting sqref="O224:O225">
    <cfRule type="cellIs" dxfId="134" priority="97" stopIfTrue="1" operator="lessThan">
      <formula>O223</formula>
    </cfRule>
  </conditionalFormatting>
  <conditionalFormatting sqref="P224:P225">
    <cfRule type="cellIs" dxfId="133" priority="96" stopIfTrue="1" operator="lessThan">
      <formula>P223</formula>
    </cfRule>
  </conditionalFormatting>
  <conditionalFormatting sqref="Q224:Q225">
    <cfRule type="cellIs" dxfId="132" priority="95" stopIfTrue="1" operator="lessThan">
      <formula>Q223</formula>
    </cfRule>
  </conditionalFormatting>
  <conditionalFormatting sqref="R224:R225">
    <cfRule type="cellIs" dxfId="131" priority="94" stopIfTrue="1" operator="lessThan">
      <formula>R223</formula>
    </cfRule>
  </conditionalFormatting>
  <conditionalFormatting sqref="S224:S225">
    <cfRule type="cellIs" dxfId="130" priority="93" stopIfTrue="1" operator="lessThan">
      <formula>S223</formula>
    </cfRule>
  </conditionalFormatting>
  <conditionalFormatting sqref="T224:T225">
    <cfRule type="cellIs" dxfId="129" priority="92" stopIfTrue="1" operator="lessThan">
      <formula>T223</formula>
    </cfRule>
  </conditionalFormatting>
  <conditionalFormatting sqref="C224:C225">
    <cfRule type="cellIs" dxfId="128" priority="91" stopIfTrue="1" operator="lessThan">
      <formula>C223</formula>
    </cfRule>
  </conditionalFormatting>
  <conditionalFormatting sqref="D247:D248">
    <cfRule type="cellIs" dxfId="127" priority="90" stopIfTrue="1" operator="lessThan">
      <formula>D246</formula>
    </cfRule>
  </conditionalFormatting>
  <conditionalFormatting sqref="E247:E248">
    <cfRule type="cellIs" dxfId="126" priority="89" stopIfTrue="1" operator="lessThan">
      <formula>E246</formula>
    </cfRule>
  </conditionalFormatting>
  <conditionalFormatting sqref="F247:F248">
    <cfRule type="cellIs" dxfId="125" priority="88" stopIfTrue="1" operator="lessThan">
      <formula>F246</formula>
    </cfRule>
  </conditionalFormatting>
  <conditionalFormatting sqref="G247:G248">
    <cfRule type="cellIs" dxfId="124" priority="87" stopIfTrue="1" operator="lessThan">
      <formula>G246</formula>
    </cfRule>
  </conditionalFormatting>
  <conditionalFormatting sqref="H247:H248">
    <cfRule type="cellIs" dxfId="123" priority="86" stopIfTrue="1" operator="lessThan">
      <formula>H246</formula>
    </cfRule>
  </conditionalFormatting>
  <conditionalFormatting sqref="I247:I248">
    <cfRule type="cellIs" dxfId="122" priority="85" stopIfTrue="1" operator="lessThan">
      <formula>I246</formula>
    </cfRule>
  </conditionalFormatting>
  <conditionalFormatting sqref="J247:J248">
    <cfRule type="cellIs" dxfId="121" priority="84" stopIfTrue="1" operator="lessThan">
      <formula>J246</formula>
    </cfRule>
  </conditionalFormatting>
  <conditionalFormatting sqref="K247:K248">
    <cfRule type="cellIs" dxfId="120" priority="83" stopIfTrue="1" operator="lessThan">
      <formula>K246</formula>
    </cfRule>
  </conditionalFormatting>
  <conditionalFormatting sqref="L247:L248">
    <cfRule type="cellIs" dxfId="119" priority="82" stopIfTrue="1" operator="lessThan">
      <formula>L246</formula>
    </cfRule>
  </conditionalFormatting>
  <conditionalFormatting sqref="M247:M248">
    <cfRule type="cellIs" dxfId="118" priority="81" stopIfTrue="1" operator="lessThan">
      <formula>M246</formula>
    </cfRule>
  </conditionalFormatting>
  <conditionalFormatting sqref="N247:N248">
    <cfRule type="cellIs" dxfId="117" priority="80" stopIfTrue="1" operator="lessThan">
      <formula>N246</formula>
    </cfRule>
  </conditionalFormatting>
  <conditionalFormatting sqref="O247:O248">
    <cfRule type="cellIs" dxfId="116" priority="79" stopIfTrue="1" operator="lessThan">
      <formula>O246</formula>
    </cfRule>
  </conditionalFormatting>
  <conditionalFormatting sqref="P247:P248">
    <cfRule type="cellIs" dxfId="115" priority="78" stopIfTrue="1" operator="lessThan">
      <formula>P246</formula>
    </cfRule>
  </conditionalFormatting>
  <conditionalFormatting sqref="Q247:Q248">
    <cfRule type="cellIs" dxfId="114" priority="77" stopIfTrue="1" operator="lessThan">
      <formula>Q246</formula>
    </cfRule>
  </conditionalFormatting>
  <conditionalFormatting sqref="R247:R248">
    <cfRule type="cellIs" dxfId="113" priority="76" stopIfTrue="1" operator="lessThan">
      <formula>R246</formula>
    </cfRule>
  </conditionalFormatting>
  <conditionalFormatting sqref="S247:S248">
    <cfRule type="cellIs" dxfId="112" priority="75" stopIfTrue="1" operator="lessThan">
      <formula>S246</formula>
    </cfRule>
  </conditionalFormatting>
  <conditionalFormatting sqref="T247:T248">
    <cfRule type="cellIs" dxfId="111" priority="74" stopIfTrue="1" operator="lessThan">
      <formula>T246</formula>
    </cfRule>
  </conditionalFormatting>
  <conditionalFormatting sqref="C247:C248">
    <cfRule type="cellIs" dxfId="110" priority="73" stopIfTrue="1" operator="lessThan">
      <formula>C246</formula>
    </cfRule>
  </conditionalFormatting>
  <conditionalFormatting sqref="D260:D261">
    <cfRule type="cellIs" dxfId="109" priority="72" stopIfTrue="1" operator="lessThan">
      <formula>D259</formula>
    </cfRule>
  </conditionalFormatting>
  <conditionalFormatting sqref="E260:E261">
    <cfRule type="cellIs" dxfId="108" priority="71" stopIfTrue="1" operator="lessThan">
      <formula>E259</formula>
    </cfRule>
  </conditionalFormatting>
  <conditionalFormatting sqref="F260:F261">
    <cfRule type="cellIs" dxfId="107" priority="70" stopIfTrue="1" operator="lessThan">
      <formula>F259</formula>
    </cfRule>
  </conditionalFormatting>
  <conditionalFormatting sqref="G260:G261">
    <cfRule type="cellIs" dxfId="106" priority="69" stopIfTrue="1" operator="lessThan">
      <formula>G259</formula>
    </cfRule>
  </conditionalFormatting>
  <conditionalFormatting sqref="H260:H261">
    <cfRule type="cellIs" dxfId="105" priority="68" stopIfTrue="1" operator="lessThan">
      <formula>H259</formula>
    </cfRule>
  </conditionalFormatting>
  <conditionalFormatting sqref="I260:I261">
    <cfRule type="cellIs" dxfId="104" priority="67" stopIfTrue="1" operator="lessThan">
      <formula>I259</formula>
    </cfRule>
  </conditionalFormatting>
  <conditionalFormatting sqref="J260:J261">
    <cfRule type="cellIs" dxfId="103" priority="66" stopIfTrue="1" operator="lessThan">
      <formula>J259</formula>
    </cfRule>
  </conditionalFormatting>
  <conditionalFormatting sqref="K260:K261">
    <cfRule type="cellIs" dxfId="102" priority="65" stopIfTrue="1" operator="lessThan">
      <formula>K259</formula>
    </cfRule>
  </conditionalFormatting>
  <conditionalFormatting sqref="L260:L261">
    <cfRule type="cellIs" dxfId="101" priority="64" stopIfTrue="1" operator="lessThan">
      <formula>L259</formula>
    </cfRule>
  </conditionalFormatting>
  <conditionalFormatting sqref="M260:M261">
    <cfRule type="cellIs" dxfId="100" priority="63" stopIfTrue="1" operator="lessThan">
      <formula>M259</formula>
    </cfRule>
  </conditionalFormatting>
  <conditionalFormatting sqref="N260:N261">
    <cfRule type="cellIs" dxfId="99" priority="62" stopIfTrue="1" operator="lessThan">
      <formula>N259</formula>
    </cfRule>
  </conditionalFormatting>
  <conditionalFormatting sqref="O260:O261">
    <cfRule type="cellIs" dxfId="98" priority="61" stopIfTrue="1" operator="lessThan">
      <formula>O259</formula>
    </cfRule>
  </conditionalFormatting>
  <conditionalFormatting sqref="P260:P261">
    <cfRule type="cellIs" dxfId="97" priority="60" stopIfTrue="1" operator="lessThan">
      <formula>P259</formula>
    </cfRule>
  </conditionalFormatting>
  <conditionalFormatting sqref="Q260:Q261">
    <cfRule type="cellIs" dxfId="96" priority="59" stopIfTrue="1" operator="lessThan">
      <formula>Q259</formula>
    </cfRule>
  </conditionalFormatting>
  <conditionalFormatting sqref="R260:R261">
    <cfRule type="cellIs" dxfId="95" priority="58" stopIfTrue="1" operator="lessThan">
      <formula>R259</formula>
    </cfRule>
  </conditionalFormatting>
  <conditionalFormatting sqref="S260:S261">
    <cfRule type="cellIs" dxfId="94" priority="57" stopIfTrue="1" operator="lessThan">
      <formula>S259</formula>
    </cfRule>
  </conditionalFormatting>
  <conditionalFormatting sqref="T260:T261">
    <cfRule type="cellIs" dxfId="93" priority="56" stopIfTrue="1" operator="lessThan">
      <formula>T259</formula>
    </cfRule>
  </conditionalFormatting>
  <conditionalFormatting sqref="C260:C261">
    <cfRule type="cellIs" dxfId="92" priority="55" stopIfTrue="1" operator="lessThan">
      <formula>C259</formula>
    </cfRule>
  </conditionalFormatting>
  <conditionalFormatting sqref="D273:D274">
    <cfRule type="cellIs" dxfId="91" priority="54" stopIfTrue="1" operator="lessThan">
      <formula>D272</formula>
    </cfRule>
  </conditionalFormatting>
  <conditionalFormatting sqref="E273:E274">
    <cfRule type="cellIs" dxfId="90" priority="53" stopIfTrue="1" operator="lessThan">
      <formula>E272</formula>
    </cfRule>
  </conditionalFormatting>
  <conditionalFormatting sqref="F273:F274">
    <cfRule type="cellIs" dxfId="89" priority="52" stopIfTrue="1" operator="lessThan">
      <formula>F272</formula>
    </cfRule>
  </conditionalFormatting>
  <conditionalFormatting sqref="G273:G274">
    <cfRule type="cellIs" dxfId="88" priority="51" stopIfTrue="1" operator="lessThan">
      <formula>G272</formula>
    </cfRule>
  </conditionalFormatting>
  <conditionalFormatting sqref="H273:H274">
    <cfRule type="cellIs" dxfId="87" priority="50" stopIfTrue="1" operator="lessThan">
      <formula>H272</formula>
    </cfRule>
  </conditionalFormatting>
  <conditionalFormatting sqref="I273:I274">
    <cfRule type="cellIs" dxfId="86" priority="49" stopIfTrue="1" operator="lessThan">
      <formula>I272</formula>
    </cfRule>
  </conditionalFormatting>
  <conditionalFormatting sqref="J273:J274">
    <cfRule type="cellIs" dxfId="85" priority="48" stopIfTrue="1" operator="lessThan">
      <formula>J272</formula>
    </cfRule>
  </conditionalFormatting>
  <conditionalFormatting sqref="K273:K274">
    <cfRule type="cellIs" dxfId="84" priority="47" stopIfTrue="1" operator="lessThan">
      <formula>K272</formula>
    </cfRule>
  </conditionalFormatting>
  <conditionalFormatting sqref="L273:L274">
    <cfRule type="cellIs" dxfId="83" priority="46" stopIfTrue="1" operator="lessThan">
      <formula>L272</formula>
    </cfRule>
  </conditionalFormatting>
  <conditionalFormatting sqref="M273:M274">
    <cfRule type="cellIs" dxfId="82" priority="45" stopIfTrue="1" operator="lessThan">
      <formula>M272</formula>
    </cfRule>
  </conditionalFormatting>
  <conditionalFormatting sqref="N273:N274">
    <cfRule type="cellIs" dxfId="81" priority="44" stopIfTrue="1" operator="lessThan">
      <formula>N272</formula>
    </cfRule>
  </conditionalFormatting>
  <conditionalFormatting sqref="O273:O274">
    <cfRule type="cellIs" dxfId="80" priority="43" stopIfTrue="1" operator="lessThan">
      <formula>O272</formula>
    </cfRule>
  </conditionalFormatting>
  <conditionalFormatting sqref="P273:P274">
    <cfRule type="cellIs" dxfId="79" priority="42" stopIfTrue="1" operator="lessThan">
      <formula>P272</formula>
    </cfRule>
  </conditionalFormatting>
  <conditionalFormatting sqref="Q273:Q274">
    <cfRule type="cellIs" dxfId="78" priority="41" stopIfTrue="1" operator="lessThan">
      <formula>Q272</formula>
    </cfRule>
  </conditionalFormatting>
  <conditionalFormatting sqref="R273:R274">
    <cfRule type="cellIs" dxfId="77" priority="40" stopIfTrue="1" operator="lessThan">
      <formula>R272</formula>
    </cfRule>
  </conditionalFormatting>
  <conditionalFormatting sqref="S273:S274">
    <cfRule type="cellIs" dxfId="76" priority="39" stopIfTrue="1" operator="lessThan">
      <formula>S272</formula>
    </cfRule>
  </conditionalFormatting>
  <conditionalFormatting sqref="T273:T274">
    <cfRule type="cellIs" dxfId="75" priority="38" stopIfTrue="1" operator="lessThan">
      <formula>T272</formula>
    </cfRule>
  </conditionalFormatting>
  <conditionalFormatting sqref="C273:C274">
    <cfRule type="cellIs" dxfId="74" priority="37" stopIfTrue="1" operator="lessThan">
      <formula>C272</formula>
    </cfRule>
  </conditionalFormatting>
  <conditionalFormatting sqref="D286:D287">
    <cfRule type="cellIs" dxfId="73" priority="36" stopIfTrue="1" operator="lessThan">
      <formula>D285</formula>
    </cfRule>
  </conditionalFormatting>
  <conditionalFormatting sqref="E286:E287">
    <cfRule type="cellIs" dxfId="72" priority="35" stopIfTrue="1" operator="lessThan">
      <formula>E285</formula>
    </cfRule>
  </conditionalFormatting>
  <conditionalFormatting sqref="F286:F287">
    <cfRule type="cellIs" dxfId="71" priority="34" stopIfTrue="1" operator="lessThan">
      <formula>F285</formula>
    </cfRule>
  </conditionalFormatting>
  <conditionalFormatting sqref="G286:G287">
    <cfRule type="cellIs" dxfId="70" priority="33" stopIfTrue="1" operator="lessThan">
      <formula>G285</formula>
    </cfRule>
  </conditionalFormatting>
  <conditionalFormatting sqref="H286:H287">
    <cfRule type="cellIs" dxfId="69" priority="32" stopIfTrue="1" operator="lessThan">
      <formula>H285</formula>
    </cfRule>
  </conditionalFormatting>
  <conditionalFormatting sqref="I286:I287">
    <cfRule type="cellIs" dxfId="68" priority="31" stopIfTrue="1" operator="lessThan">
      <formula>I285</formula>
    </cfRule>
  </conditionalFormatting>
  <conditionalFormatting sqref="J286:J287">
    <cfRule type="cellIs" dxfId="67" priority="30" stopIfTrue="1" operator="lessThan">
      <formula>J285</formula>
    </cfRule>
  </conditionalFormatting>
  <conditionalFormatting sqref="K286:K287">
    <cfRule type="cellIs" dxfId="66" priority="29" stopIfTrue="1" operator="lessThan">
      <formula>K285</formula>
    </cfRule>
  </conditionalFormatting>
  <conditionalFormatting sqref="L286:L287">
    <cfRule type="cellIs" dxfId="65" priority="28" stopIfTrue="1" operator="lessThan">
      <formula>L285</formula>
    </cfRule>
  </conditionalFormatting>
  <conditionalFormatting sqref="M286:M287">
    <cfRule type="cellIs" dxfId="64" priority="27" stopIfTrue="1" operator="lessThan">
      <formula>M285</formula>
    </cfRule>
  </conditionalFormatting>
  <conditionalFormatting sqref="N286:N287">
    <cfRule type="cellIs" dxfId="63" priority="26" stopIfTrue="1" operator="lessThan">
      <formula>N285</formula>
    </cfRule>
  </conditionalFormatting>
  <conditionalFormatting sqref="O286:O287">
    <cfRule type="cellIs" dxfId="62" priority="25" stopIfTrue="1" operator="lessThan">
      <formula>O285</formula>
    </cfRule>
  </conditionalFormatting>
  <conditionalFormatting sqref="P286:P287">
    <cfRule type="cellIs" dxfId="61" priority="24" stopIfTrue="1" operator="lessThan">
      <formula>P285</formula>
    </cfRule>
  </conditionalFormatting>
  <conditionalFormatting sqref="Q286:Q287">
    <cfRule type="cellIs" dxfId="60" priority="23" stopIfTrue="1" operator="lessThan">
      <formula>Q285</formula>
    </cfRule>
  </conditionalFormatting>
  <conditionalFormatting sqref="R286:R287">
    <cfRule type="cellIs" dxfId="59" priority="22" stopIfTrue="1" operator="lessThan">
      <formula>R285</formula>
    </cfRule>
  </conditionalFormatting>
  <conditionalFormatting sqref="S286:S287">
    <cfRule type="cellIs" dxfId="58" priority="21" stopIfTrue="1" operator="lessThan">
      <formula>S285</formula>
    </cfRule>
  </conditionalFormatting>
  <conditionalFormatting sqref="T286:T287">
    <cfRule type="cellIs" dxfId="57" priority="20" stopIfTrue="1" operator="lessThan">
      <formula>T285</formula>
    </cfRule>
  </conditionalFormatting>
  <conditionalFormatting sqref="C286:C287">
    <cfRule type="cellIs" dxfId="56" priority="19" stopIfTrue="1" operator="lessThan">
      <formula>C285</formula>
    </cfRule>
  </conditionalFormatting>
  <conditionalFormatting sqref="D296">
    <cfRule type="cellIs" dxfId="55" priority="18" stopIfTrue="1" operator="lessThan">
      <formula>D295</formula>
    </cfRule>
  </conditionalFormatting>
  <conditionalFormatting sqref="E296">
    <cfRule type="cellIs" dxfId="54" priority="17" stopIfTrue="1" operator="lessThan">
      <formula>E295</formula>
    </cfRule>
  </conditionalFormatting>
  <conditionalFormatting sqref="F296">
    <cfRule type="cellIs" dxfId="53" priority="16" stopIfTrue="1" operator="lessThan">
      <formula>F295</formula>
    </cfRule>
  </conditionalFormatting>
  <conditionalFormatting sqref="G296">
    <cfRule type="cellIs" dxfId="52" priority="15" stopIfTrue="1" operator="lessThan">
      <formula>G295</formula>
    </cfRule>
  </conditionalFormatting>
  <conditionalFormatting sqref="H296">
    <cfRule type="cellIs" dxfId="51" priority="14" stopIfTrue="1" operator="lessThan">
      <formula>H295</formula>
    </cfRule>
  </conditionalFormatting>
  <conditionalFormatting sqref="I296">
    <cfRule type="cellIs" dxfId="50" priority="13" stopIfTrue="1" operator="lessThan">
      <formula>I295</formula>
    </cfRule>
  </conditionalFormatting>
  <conditionalFormatting sqref="J296">
    <cfRule type="cellIs" dxfId="49" priority="12" stopIfTrue="1" operator="lessThan">
      <formula>J295</formula>
    </cfRule>
  </conditionalFormatting>
  <conditionalFormatting sqref="K296">
    <cfRule type="cellIs" dxfId="48" priority="11" stopIfTrue="1" operator="lessThan">
      <formula>K295</formula>
    </cfRule>
  </conditionalFormatting>
  <conditionalFormatting sqref="L296">
    <cfRule type="cellIs" dxfId="47" priority="10" stopIfTrue="1" operator="lessThan">
      <formula>L295</formula>
    </cfRule>
  </conditionalFormatting>
  <conditionalFormatting sqref="M296">
    <cfRule type="cellIs" dxfId="46" priority="9" stopIfTrue="1" operator="lessThan">
      <formula>M295</formula>
    </cfRule>
  </conditionalFormatting>
  <conditionalFormatting sqref="N296">
    <cfRule type="cellIs" dxfId="45" priority="8" stopIfTrue="1" operator="lessThan">
      <formula>N295</formula>
    </cfRule>
  </conditionalFormatting>
  <conditionalFormatting sqref="O296">
    <cfRule type="cellIs" dxfId="44" priority="7" stopIfTrue="1" operator="lessThan">
      <formula>O295</formula>
    </cfRule>
  </conditionalFormatting>
  <conditionalFormatting sqref="P296">
    <cfRule type="cellIs" dxfId="43" priority="6" stopIfTrue="1" operator="lessThan">
      <formula>P295</formula>
    </cfRule>
  </conditionalFormatting>
  <conditionalFormatting sqref="Q296">
    <cfRule type="cellIs" dxfId="42" priority="5" stopIfTrue="1" operator="lessThan">
      <formula>Q295</formula>
    </cfRule>
  </conditionalFormatting>
  <conditionalFormatting sqref="R296">
    <cfRule type="cellIs" dxfId="41" priority="4" stopIfTrue="1" operator="lessThan">
      <formula>R295</formula>
    </cfRule>
  </conditionalFormatting>
  <conditionalFormatting sqref="S296">
    <cfRule type="cellIs" dxfId="40" priority="3" stopIfTrue="1" operator="lessThan">
      <formula>S295</formula>
    </cfRule>
  </conditionalFormatting>
  <conditionalFormatting sqref="T296">
    <cfRule type="cellIs" dxfId="39" priority="2" stopIfTrue="1" operator="lessThan">
      <formula>T295</formula>
    </cfRule>
  </conditionalFormatting>
  <pageMargins left="0.511811024" right="0.511811024" top="0.78740157499999996" bottom="0.78740157499999996" header="0.31496062000000002" footer="0.31496062000000002"/>
  <pageSetup paperSize="9" scale="85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'Dados de Físico Semanal'!$C$2:$C$11</xm:f>
          </x14:formula1>
          <xm:sqref>D31:T36 D67:T72 D161:T165 D57:T61 D89:T94 D78:T83 D99:T101 D128:T130 D132:T134 D139:T145 D120:T123 D150:T156 D176:T177 D182:T188 D193:T199 D204:T210 D215:T221 E20:T21 D22:T25 D226:T226 D239:T244 D251:T257 D264:T270 D277:T283 D290:T293</xm:sqref>
        </x14:dataValidation>
        <x14:dataValidation type="list" allowBlank="1" showInputMessage="1" showErrorMessage="1">
          <x14:formula1>
            <xm:f>'[1]Dados de Físico Semanal'!#REF!</xm:f>
          </x14:formula1>
          <xm:sqref>D56:T56 D20:D21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94" t="s">
        <v>336</v>
      </c>
      <c r="C5" s="895"/>
      <c r="D5" s="895"/>
      <c r="E5" s="895"/>
      <c r="F5" s="895"/>
      <c r="G5" s="895"/>
      <c r="H5" s="895"/>
      <c r="I5" s="895"/>
      <c r="J5" s="895"/>
      <c r="K5" s="895"/>
      <c r="L5" s="896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897" t="s">
        <v>338</v>
      </c>
      <c r="E8" s="897"/>
      <c r="F8" s="897"/>
      <c r="G8" s="897"/>
      <c r="H8" s="897"/>
      <c r="I8" s="897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898" t="s">
        <v>340</v>
      </c>
      <c r="E9" s="898"/>
      <c r="F9" s="898"/>
      <c r="G9" s="898"/>
      <c r="H9" s="898"/>
      <c r="I9" s="898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899" t="s">
        <v>342</v>
      </c>
      <c r="E10" s="899"/>
      <c r="F10" s="899"/>
      <c r="G10" s="899"/>
      <c r="H10" s="899"/>
      <c r="I10" s="899"/>
      <c r="J10" s="214"/>
      <c r="K10" s="211" t="s">
        <v>343</v>
      </c>
      <c r="L10" s="255">
        <f>IFERROR(L8-L9,"")</f>
        <v>30</v>
      </c>
    </row>
    <row r="11" spans="2:12" x14ac:dyDescent="0.2">
      <c r="B11" s="783" t="s">
        <v>344</v>
      </c>
      <c r="C11" s="784"/>
      <c r="D11" s="784"/>
      <c r="E11" s="784"/>
      <c r="F11" s="784"/>
      <c r="G11" s="784"/>
      <c r="H11" s="784"/>
      <c r="I11" s="784"/>
      <c r="J11" s="784"/>
      <c r="K11" s="784"/>
      <c r="L11" s="785"/>
    </row>
    <row r="12" spans="2:12" x14ac:dyDescent="0.2">
      <c r="B12" s="900" t="s">
        <v>345</v>
      </c>
      <c r="C12" s="884"/>
      <c r="D12" s="884" t="s">
        <v>404</v>
      </c>
      <c r="E12" s="884"/>
      <c r="F12" s="884"/>
      <c r="G12" s="884"/>
      <c r="H12" s="884"/>
      <c r="I12" s="884"/>
      <c r="J12" s="884"/>
      <c r="K12" s="216" t="s">
        <v>346</v>
      </c>
      <c r="L12" s="217">
        <v>44670</v>
      </c>
    </row>
    <row r="13" spans="2:12" x14ac:dyDescent="0.2">
      <c r="B13" s="218" t="s">
        <v>347</v>
      </c>
      <c r="C13" s="884"/>
      <c r="D13" s="884"/>
      <c r="E13" s="884"/>
      <c r="F13" s="884"/>
      <c r="G13" s="884"/>
      <c r="H13" s="884"/>
      <c r="I13" s="884"/>
      <c r="J13" s="884"/>
      <c r="K13" s="216" t="s">
        <v>348</v>
      </c>
      <c r="L13" s="217">
        <v>44701</v>
      </c>
    </row>
    <row r="14" spans="2:12" x14ac:dyDescent="0.2">
      <c r="B14" s="900" t="s">
        <v>349</v>
      </c>
      <c r="C14" s="884"/>
      <c r="D14" s="884" t="s">
        <v>405</v>
      </c>
      <c r="E14" s="884"/>
      <c r="F14" s="884"/>
      <c r="G14" s="884"/>
      <c r="H14" s="884"/>
      <c r="I14" s="884"/>
      <c r="J14" s="884"/>
      <c r="K14" s="884"/>
      <c r="L14" s="885"/>
    </row>
    <row r="15" spans="2:12" x14ac:dyDescent="0.2">
      <c r="B15" s="900" t="s">
        <v>350</v>
      </c>
      <c r="C15" s="901"/>
      <c r="D15" s="901"/>
      <c r="E15" s="884" t="s">
        <v>402</v>
      </c>
      <c r="F15" s="884"/>
      <c r="G15" s="884"/>
      <c r="H15" s="884"/>
      <c r="I15" s="884"/>
      <c r="J15" s="884"/>
      <c r="K15" s="884"/>
      <c r="L15" s="885"/>
    </row>
    <row r="16" spans="2:12" x14ac:dyDescent="0.2">
      <c r="B16" s="218" t="s">
        <v>351</v>
      </c>
      <c r="C16" s="249"/>
      <c r="D16" s="902"/>
      <c r="E16" s="902"/>
      <c r="F16" s="902"/>
      <c r="G16" s="902"/>
      <c r="H16" s="902"/>
      <c r="I16" s="902"/>
      <c r="J16" s="902"/>
      <c r="K16" s="902"/>
      <c r="L16" s="903"/>
    </row>
    <row r="17" spans="2:12" x14ac:dyDescent="0.2">
      <c r="B17" s="783" t="s">
        <v>352</v>
      </c>
      <c r="C17" s="784"/>
      <c r="D17" s="784"/>
      <c r="E17" s="784"/>
      <c r="F17" s="784"/>
      <c r="G17" s="784"/>
      <c r="H17" s="784"/>
      <c r="I17" s="784"/>
      <c r="J17" s="784"/>
      <c r="K17" s="784"/>
      <c r="L17" s="785"/>
    </row>
    <row r="18" spans="2:12" x14ac:dyDescent="0.2">
      <c r="B18" s="900" t="s">
        <v>353</v>
      </c>
      <c r="C18" s="901"/>
      <c r="D18" s="901"/>
      <c r="E18" s="884"/>
      <c r="F18" s="884"/>
      <c r="G18" s="884"/>
      <c r="H18" s="884"/>
      <c r="I18" s="884"/>
      <c r="J18" s="884"/>
      <c r="K18" s="884"/>
      <c r="L18" s="885"/>
    </row>
    <row r="19" spans="2:12" x14ac:dyDescent="0.2">
      <c r="B19" s="219" t="s">
        <v>321</v>
      </c>
      <c r="C19" s="884"/>
      <c r="D19" s="884"/>
      <c r="E19" s="884"/>
      <c r="F19" s="884"/>
      <c r="G19" s="884"/>
      <c r="H19" s="884"/>
      <c r="I19" s="884"/>
      <c r="J19" s="884"/>
      <c r="K19" s="884"/>
      <c r="L19" s="885"/>
    </row>
    <row r="20" spans="2:12" x14ac:dyDescent="0.2">
      <c r="B20" s="219" t="s">
        <v>351</v>
      </c>
      <c r="C20" s="884"/>
      <c r="D20" s="884"/>
      <c r="E20" s="884"/>
      <c r="F20" s="884"/>
      <c r="G20" s="884"/>
      <c r="H20" s="884"/>
      <c r="I20" s="884"/>
      <c r="J20" s="884"/>
      <c r="K20" s="884"/>
      <c r="L20" s="885"/>
    </row>
    <row r="21" spans="2:12" x14ac:dyDescent="0.2">
      <c r="B21" s="219" t="s">
        <v>354</v>
      </c>
      <c r="C21" s="884"/>
      <c r="D21" s="884"/>
      <c r="E21" s="884"/>
      <c r="F21" s="884"/>
      <c r="G21" s="884"/>
      <c r="H21" s="884"/>
      <c r="I21" s="884"/>
      <c r="J21" s="884"/>
      <c r="K21" s="884"/>
      <c r="L21" s="885"/>
    </row>
    <row r="22" spans="2:12" x14ac:dyDescent="0.2">
      <c r="B22" s="783" t="s">
        <v>355</v>
      </c>
      <c r="C22" s="784"/>
      <c r="D22" s="784"/>
      <c r="E22" s="784"/>
      <c r="F22" s="784"/>
      <c r="G22" s="784"/>
      <c r="H22" s="784"/>
      <c r="I22" s="784"/>
      <c r="J22" s="784"/>
      <c r="K22" s="784"/>
      <c r="L22" s="785"/>
    </row>
    <row r="23" spans="2:12" x14ac:dyDescent="0.2">
      <c r="B23" s="828" t="s">
        <v>356</v>
      </c>
      <c r="C23" s="829"/>
      <c r="D23" s="829"/>
      <c r="E23" s="829"/>
      <c r="F23" s="829"/>
      <c r="G23" s="829"/>
      <c r="H23" s="829"/>
      <c r="I23" s="829"/>
      <c r="J23" s="829"/>
      <c r="K23" s="829"/>
      <c r="L23" s="830"/>
    </row>
    <row r="24" spans="2:12" x14ac:dyDescent="0.2">
      <c r="B24" s="886" t="s">
        <v>357</v>
      </c>
      <c r="C24" s="876"/>
      <c r="D24" s="877"/>
      <c r="E24" s="852" t="s">
        <v>358</v>
      </c>
      <c r="F24" s="853"/>
      <c r="G24" s="853"/>
      <c r="H24" s="853"/>
      <c r="I24" s="853"/>
      <c r="J24" s="853"/>
      <c r="K24" s="854"/>
      <c r="L24" s="887" t="s">
        <v>359</v>
      </c>
    </row>
    <row r="25" spans="2:12" x14ac:dyDescent="0.2">
      <c r="B25" s="886"/>
      <c r="C25" s="876"/>
      <c r="D25" s="877"/>
      <c r="E25" s="855"/>
      <c r="F25" s="856"/>
      <c r="G25" s="856"/>
      <c r="H25" s="856"/>
      <c r="I25" s="856"/>
      <c r="J25" s="856"/>
      <c r="K25" s="857"/>
      <c r="L25" s="888"/>
    </row>
    <row r="26" spans="2:12" x14ac:dyDescent="0.2">
      <c r="B26" s="889" t="s">
        <v>400</v>
      </c>
      <c r="C26" s="781"/>
      <c r="D26" s="890"/>
      <c r="E26" s="822" t="s">
        <v>412</v>
      </c>
      <c r="F26" s="891"/>
      <c r="G26" s="891"/>
      <c r="H26" s="891"/>
      <c r="I26" s="891"/>
      <c r="J26" s="891"/>
      <c r="K26" s="890"/>
      <c r="L26" s="220">
        <v>2</v>
      </c>
    </row>
    <row r="27" spans="2:12" x14ac:dyDescent="0.2">
      <c r="B27" s="793" t="s">
        <v>411</v>
      </c>
      <c r="C27" s="781"/>
      <c r="D27" s="890"/>
      <c r="E27" s="892" t="s">
        <v>413</v>
      </c>
      <c r="F27" s="891"/>
      <c r="G27" s="891"/>
      <c r="H27" s="891"/>
      <c r="I27" s="891"/>
      <c r="J27" s="891"/>
      <c r="K27" s="890"/>
      <c r="L27" s="220">
        <v>1</v>
      </c>
    </row>
    <row r="28" spans="2:12" x14ac:dyDescent="0.2">
      <c r="B28" s="222"/>
      <c r="C28" s="260"/>
      <c r="D28" s="223"/>
      <c r="E28" s="892"/>
      <c r="F28" s="891"/>
      <c r="G28" s="891"/>
      <c r="H28" s="891"/>
      <c r="I28" s="891"/>
      <c r="J28" s="891"/>
      <c r="K28" s="890"/>
      <c r="L28" s="221"/>
    </row>
    <row r="29" spans="2:12" x14ac:dyDescent="0.2">
      <c r="B29" s="222"/>
      <c r="C29" s="260"/>
      <c r="D29" s="223"/>
      <c r="E29" s="892"/>
      <c r="F29" s="891"/>
      <c r="G29" s="891"/>
      <c r="H29" s="891"/>
      <c r="I29" s="891"/>
      <c r="J29" s="891"/>
      <c r="K29" s="890"/>
      <c r="L29" s="221"/>
    </row>
    <row r="30" spans="2:12" x14ac:dyDescent="0.2">
      <c r="B30" s="825" t="s">
        <v>360</v>
      </c>
      <c r="C30" s="893"/>
      <c r="D30" s="893"/>
      <c r="E30" s="893"/>
      <c r="F30" s="893"/>
      <c r="G30" s="893"/>
      <c r="H30" s="893"/>
      <c r="I30" s="893"/>
      <c r="J30" s="893"/>
      <c r="K30" s="827"/>
      <c r="L30" s="224">
        <f>SUM(L26:L29)</f>
        <v>3</v>
      </c>
    </row>
    <row r="31" spans="2:12" x14ac:dyDescent="0.2">
      <c r="B31" s="828" t="s">
        <v>361</v>
      </c>
      <c r="C31" s="829"/>
      <c r="D31" s="829"/>
      <c r="E31" s="829"/>
      <c r="F31" s="829"/>
      <c r="G31" s="829"/>
      <c r="H31" s="829"/>
      <c r="I31" s="829"/>
      <c r="J31" s="829"/>
      <c r="K31" s="829"/>
      <c r="L31" s="830"/>
    </row>
    <row r="32" spans="2:12" x14ac:dyDescent="0.2">
      <c r="B32" s="846" t="s">
        <v>362</v>
      </c>
      <c r="C32" s="852" t="s">
        <v>357</v>
      </c>
      <c r="D32" s="854"/>
      <c r="E32" s="852" t="s">
        <v>358</v>
      </c>
      <c r="F32" s="853"/>
      <c r="G32" s="853"/>
      <c r="H32" s="853"/>
      <c r="I32" s="853"/>
      <c r="J32" s="853"/>
      <c r="K32" s="854"/>
      <c r="L32" s="869" t="s">
        <v>359</v>
      </c>
    </row>
    <row r="33" spans="2:12" x14ac:dyDescent="0.2">
      <c r="B33" s="847"/>
      <c r="C33" s="855"/>
      <c r="D33" s="857"/>
      <c r="E33" s="855"/>
      <c r="F33" s="856"/>
      <c r="G33" s="856"/>
      <c r="H33" s="856"/>
      <c r="I33" s="856"/>
      <c r="J33" s="856"/>
      <c r="K33" s="857"/>
      <c r="L33" s="870"/>
    </row>
    <row r="34" spans="2:12" x14ac:dyDescent="0.2">
      <c r="B34" s="225"/>
      <c r="C34" s="871"/>
      <c r="D34" s="872"/>
      <c r="E34" s="873"/>
      <c r="F34" s="874"/>
      <c r="G34" s="874"/>
      <c r="H34" s="874"/>
      <c r="I34" s="874"/>
      <c r="J34" s="874"/>
      <c r="K34" s="865"/>
      <c r="L34" s="226"/>
    </row>
    <row r="35" spans="2:12" x14ac:dyDescent="0.2">
      <c r="B35" s="225"/>
      <c r="C35" s="871"/>
      <c r="D35" s="872"/>
      <c r="E35" s="873"/>
      <c r="F35" s="874"/>
      <c r="G35" s="874"/>
      <c r="H35" s="874"/>
      <c r="I35" s="874"/>
      <c r="J35" s="874"/>
      <c r="K35" s="865"/>
      <c r="L35" s="226"/>
    </row>
    <row r="36" spans="2:12" x14ac:dyDescent="0.2">
      <c r="B36" s="225"/>
      <c r="C36" s="871"/>
      <c r="D36" s="872"/>
      <c r="E36" s="875"/>
      <c r="F36" s="876"/>
      <c r="G36" s="876"/>
      <c r="H36" s="876"/>
      <c r="I36" s="876"/>
      <c r="J36" s="876"/>
      <c r="K36" s="877"/>
      <c r="L36" s="226"/>
    </row>
    <row r="37" spans="2:12" x14ac:dyDescent="0.2">
      <c r="B37" s="225"/>
      <c r="C37" s="871"/>
      <c r="D37" s="872"/>
      <c r="E37" s="875"/>
      <c r="F37" s="876"/>
      <c r="G37" s="876"/>
      <c r="H37" s="876"/>
      <c r="I37" s="876"/>
      <c r="J37" s="876"/>
      <c r="K37" s="877"/>
      <c r="L37" s="226"/>
    </row>
    <row r="38" spans="2:12" x14ac:dyDescent="0.2">
      <c r="B38" s="225"/>
      <c r="C38" s="871"/>
      <c r="D38" s="872"/>
      <c r="E38" s="875"/>
      <c r="F38" s="876"/>
      <c r="G38" s="876"/>
      <c r="H38" s="876"/>
      <c r="I38" s="876"/>
      <c r="J38" s="876"/>
      <c r="K38" s="877"/>
      <c r="L38" s="226"/>
    </row>
    <row r="39" spans="2:12" x14ac:dyDescent="0.2">
      <c r="B39" s="878" t="s">
        <v>360</v>
      </c>
      <c r="C39" s="879"/>
      <c r="D39" s="879"/>
      <c r="E39" s="879"/>
      <c r="F39" s="879"/>
      <c r="G39" s="879"/>
      <c r="H39" s="879"/>
      <c r="I39" s="879"/>
      <c r="J39" s="879"/>
      <c r="K39" s="880"/>
      <c r="L39" s="227">
        <f>SUM(L34:L38)</f>
        <v>0</v>
      </c>
    </row>
    <row r="40" spans="2:12" x14ac:dyDescent="0.2">
      <c r="B40" s="881" t="s">
        <v>406</v>
      </c>
      <c r="C40" s="882"/>
      <c r="D40" s="882"/>
      <c r="E40" s="882"/>
      <c r="F40" s="882"/>
      <c r="G40" s="882"/>
      <c r="H40" s="882"/>
      <c r="I40" s="882"/>
      <c r="J40" s="882"/>
      <c r="K40" s="883"/>
      <c r="L40" s="228">
        <f>L39+L30</f>
        <v>3</v>
      </c>
    </row>
    <row r="41" spans="2:12" x14ac:dyDescent="0.2">
      <c r="B41" s="783" t="s">
        <v>215</v>
      </c>
      <c r="C41" s="784"/>
      <c r="D41" s="784"/>
      <c r="E41" s="784"/>
      <c r="F41" s="784"/>
      <c r="G41" s="784"/>
      <c r="H41" s="784"/>
      <c r="I41" s="784"/>
      <c r="J41" s="784"/>
      <c r="K41" s="784"/>
      <c r="L41" s="785"/>
    </row>
    <row r="42" spans="2:12" x14ac:dyDescent="0.2">
      <c r="B42" s="828" t="s">
        <v>363</v>
      </c>
      <c r="C42" s="829"/>
      <c r="D42" s="829"/>
      <c r="E42" s="829"/>
      <c r="F42" s="829"/>
      <c r="G42" s="829"/>
      <c r="H42" s="829"/>
      <c r="I42" s="829"/>
      <c r="J42" s="828" t="s">
        <v>364</v>
      </c>
      <c r="K42" s="829"/>
      <c r="L42" s="830"/>
    </row>
    <row r="43" spans="2:12" x14ac:dyDescent="0.2">
      <c r="B43" s="846" t="s">
        <v>362</v>
      </c>
      <c r="C43" s="848" t="s">
        <v>29</v>
      </c>
      <c r="D43" s="849"/>
      <c r="E43" s="852" t="s">
        <v>1</v>
      </c>
      <c r="F43" s="853"/>
      <c r="G43" s="853"/>
      <c r="H43" s="854"/>
      <c r="I43" s="858" t="s">
        <v>359</v>
      </c>
      <c r="J43" s="860" t="s">
        <v>29</v>
      </c>
      <c r="K43" s="862" t="s">
        <v>1</v>
      </c>
      <c r="L43" s="858" t="s">
        <v>365</v>
      </c>
    </row>
    <row r="44" spans="2:12" x14ac:dyDescent="0.2">
      <c r="B44" s="847"/>
      <c r="C44" s="850"/>
      <c r="D44" s="851"/>
      <c r="E44" s="855"/>
      <c r="F44" s="856"/>
      <c r="G44" s="856"/>
      <c r="H44" s="857"/>
      <c r="I44" s="859"/>
      <c r="J44" s="861"/>
      <c r="K44" s="863"/>
      <c r="L44" s="859"/>
    </row>
    <row r="45" spans="2:12" x14ac:dyDescent="0.2">
      <c r="B45" s="229"/>
      <c r="C45" s="864"/>
      <c r="D45" s="865"/>
      <c r="E45" s="864"/>
      <c r="F45" s="866"/>
      <c r="G45" s="866"/>
      <c r="H45" s="865"/>
      <c r="I45" s="231"/>
      <c r="J45" s="232"/>
      <c r="K45" s="233"/>
      <c r="L45" s="221"/>
    </row>
    <row r="46" spans="2:12" x14ac:dyDescent="0.2">
      <c r="B46" s="229"/>
      <c r="C46" s="864"/>
      <c r="D46" s="865"/>
      <c r="E46" s="864"/>
      <c r="F46" s="866"/>
      <c r="G46" s="866"/>
      <c r="H46" s="865"/>
      <c r="I46" s="234"/>
      <c r="J46" s="235"/>
      <c r="K46" s="236"/>
      <c r="L46" s="237"/>
    </row>
    <row r="47" spans="2:12" x14ac:dyDescent="0.2">
      <c r="B47" s="229"/>
      <c r="C47" s="864"/>
      <c r="D47" s="865"/>
      <c r="E47" s="864"/>
      <c r="F47" s="866"/>
      <c r="G47" s="866"/>
      <c r="H47" s="865"/>
      <c r="I47" s="239"/>
      <c r="J47" s="230"/>
      <c r="K47" s="238"/>
      <c r="L47" s="220"/>
    </row>
    <row r="48" spans="2:12" x14ac:dyDescent="0.2">
      <c r="B48" s="825" t="s">
        <v>366</v>
      </c>
      <c r="C48" s="826"/>
      <c r="D48" s="826"/>
      <c r="E48" s="826"/>
      <c r="F48" s="826"/>
      <c r="G48" s="826"/>
      <c r="H48" s="827"/>
      <c r="I48" s="252">
        <f>SUM(I45:I47)</f>
        <v>0</v>
      </c>
      <c r="J48" s="867" t="s">
        <v>366</v>
      </c>
      <c r="K48" s="868"/>
      <c r="L48" s="240">
        <f>SUM(L45:L47)</f>
        <v>0</v>
      </c>
    </row>
    <row r="49" spans="2:12" x14ac:dyDescent="0.2">
      <c r="B49" s="825" t="s">
        <v>27</v>
      </c>
      <c r="C49" s="826"/>
      <c r="D49" s="826"/>
      <c r="E49" s="826"/>
      <c r="F49" s="826"/>
      <c r="G49" s="826"/>
      <c r="H49" s="826"/>
      <c r="I49" s="826"/>
      <c r="J49" s="826"/>
      <c r="K49" s="827"/>
      <c r="L49" s="240">
        <f>L48+I48</f>
        <v>0</v>
      </c>
    </row>
    <row r="50" spans="2:12" x14ac:dyDescent="0.2">
      <c r="B50" s="783" t="s">
        <v>388</v>
      </c>
      <c r="C50" s="784"/>
      <c r="D50" s="784"/>
      <c r="E50" s="784"/>
      <c r="F50" s="784"/>
      <c r="G50" s="784"/>
      <c r="H50" s="784"/>
      <c r="I50" s="784"/>
      <c r="J50" s="784"/>
      <c r="K50" s="784"/>
      <c r="L50" s="785"/>
    </row>
    <row r="51" spans="2:12" x14ac:dyDescent="0.2">
      <c r="B51" s="828" t="s">
        <v>368</v>
      </c>
      <c r="C51" s="829"/>
      <c r="D51" s="830"/>
      <c r="E51" s="829" t="s">
        <v>394</v>
      </c>
      <c r="F51" s="829"/>
      <c r="G51" s="831" t="s">
        <v>389</v>
      </c>
      <c r="H51" s="832"/>
      <c r="I51" s="832"/>
      <c r="J51" s="832"/>
      <c r="K51" s="832"/>
      <c r="L51" s="833"/>
    </row>
    <row r="52" spans="2:12" x14ac:dyDescent="0.2">
      <c r="B52" s="834" t="s">
        <v>393</v>
      </c>
      <c r="C52" s="835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904"/>
      <c r="E53" s="268"/>
      <c r="F53" s="905"/>
      <c r="G53" s="831"/>
      <c r="H53" s="832"/>
      <c r="I53" s="832"/>
      <c r="J53" s="832"/>
      <c r="K53" s="832"/>
      <c r="L53" s="833"/>
    </row>
    <row r="54" spans="2:12" x14ac:dyDescent="0.2">
      <c r="B54" s="324"/>
      <c r="C54" s="324"/>
      <c r="D54" s="837"/>
      <c r="E54" s="268"/>
      <c r="F54" s="839"/>
      <c r="G54" s="831"/>
      <c r="H54" s="832"/>
      <c r="I54" s="832"/>
      <c r="J54" s="832"/>
      <c r="K54" s="832"/>
      <c r="L54" s="833"/>
    </row>
    <row r="55" spans="2:12" x14ac:dyDescent="0.2">
      <c r="B55" s="840" t="s">
        <v>367</v>
      </c>
      <c r="C55" s="841"/>
      <c r="D55" s="841"/>
      <c r="E55" s="841"/>
      <c r="F55" s="841"/>
      <c r="G55" s="841"/>
      <c r="H55" s="841"/>
      <c r="I55" s="841"/>
      <c r="J55" s="841"/>
      <c r="K55" s="841"/>
      <c r="L55" s="842"/>
    </row>
    <row r="56" spans="2:12" ht="25.5" x14ac:dyDescent="0.2">
      <c r="B56" s="263" t="s">
        <v>368</v>
      </c>
      <c r="C56" s="843" t="s">
        <v>369</v>
      </c>
      <c r="D56" s="844"/>
      <c r="E56" s="845"/>
      <c r="F56" s="843" t="s">
        <v>370</v>
      </c>
      <c r="G56" s="844"/>
      <c r="H56" s="845"/>
      <c r="I56" s="843" t="s">
        <v>371</v>
      </c>
      <c r="J56" s="845"/>
      <c r="K56" s="241" t="s">
        <v>372</v>
      </c>
      <c r="L56" s="242" t="s">
        <v>373</v>
      </c>
    </row>
    <row r="57" spans="2:12" x14ac:dyDescent="0.2">
      <c r="B57" s="243" t="s">
        <v>374</v>
      </c>
      <c r="C57" s="806" t="s">
        <v>407</v>
      </c>
      <c r="D57" s="807"/>
      <c r="E57" s="808"/>
      <c r="F57" s="809"/>
      <c r="G57" s="810"/>
      <c r="H57" s="244"/>
      <c r="I57" s="809"/>
      <c r="J57" s="810"/>
      <c r="K57" s="266"/>
      <c r="L57" s="245"/>
    </row>
    <row r="58" spans="2:12" x14ac:dyDescent="0.2">
      <c r="B58" s="243" t="s">
        <v>375</v>
      </c>
      <c r="C58" s="806" t="s">
        <v>407</v>
      </c>
      <c r="D58" s="807"/>
      <c r="E58" s="808"/>
      <c r="F58" s="809"/>
      <c r="G58" s="810"/>
      <c r="H58" s="244"/>
      <c r="I58" s="809"/>
      <c r="J58" s="810"/>
      <c r="K58" s="266"/>
      <c r="L58" s="245"/>
    </row>
    <row r="59" spans="2:12" x14ac:dyDescent="0.2">
      <c r="B59" s="243" t="s">
        <v>376</v>
      </c>
      <c r="C59" s="806" t="s">
        <v>407</v>
      </c>
      <c r="D59" s="807"/>
      <c r="E59" s="808"/>
      <c r="F59" s="809"/>
      <c r="G59" s="810"/>
      <c r="H59" s="244"/>
      <c r="I59" s="809"/>
      <c r="J59" s="810"/>
      <c r="K59" s="266"/>
      <c r="L59" s="245"/>
    </row>
    <row r="60" spans="2:12" x14ac:dyDescent="0.2">
      <c r="B60" s="811" t="s">
        <v>377</v>
      </c>
      <c r="C60" s="812"/>
      <c r="D60" s="812"/>
      <c r="E60" s="812"/>
      <c r="F60" s="812"/>
      <c r="G60" s="812"/>
      <c r="H60" s="812"/>
      <c r="I60" s="812"/>
      <c r="J60" s="813"/>
      <c r="K60" s="820" t="s">
        <v>378</v>
      </c>
      <c r="L60" s="821"/>
    </row>
    <row r="61" spans="2:12" x14ac:dyDescent="0.2">
      <c r="B61" s="814"/>
      <c r="C61" s="815"/>
      <c r="D61" s="815"/>
      <c r="E61" s="815"/>
      <c r="F61" s="815"/>
      <c r="G61" s="815"/>
      <c r="H61" s="815"/>
      <c r="I61" s="815"/>
      <c r="J61" s="816"/>
      <c r="K61" s="246" t="s">
        <v>379</v>
      </c>
      <c r="L61" s="245"/>
    </row>
    <row r="62" spans="2:12" x14ac:dyDescent="0.2">
      <c r="B62" s="814"/>
      <c r="C62" s="815"/>
      <c r="D62" s="815"/>
      <c r="E62" s="815"/>
      <c r="F62" s="815"/>
      <c r="G62" s="815"/>
      <c r="H62" s="815"/>
      <c r="I62" s="815"/>
      <c r="J62" s="816"/>
      <c r="K62" s="246" t="s">
        <v>380</v>
      </c>
      <c r="L62" s="245"/>
    </row>
    <row r="63" spans="2:12" ht="13.5" thickBot="1" x14ac:dyDescent="0.25">
      <c r="B63" s="817"/>
      <c r="C63" s="818"/>
      <c r="D63" s="818"/>
      <c r="E63" s="818"/>
      <c r="F63" s="818"/>
      <c r="G63" s="818"/>
      <c r="H63" s="818"/>
      <c r="I63" s="818"/>
      <c r="J63" s="819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83" t="s">
        <v>382</v>
      </c>
      <c r="C66" s="784"/>
      <c r="D66" s="784"/>
      <c r="E66" s="784"/>
      <c r="F66" s="784"/>
      <c r="G66" s="784"/>
      <c r="H66" s="784"/>
      <c r="I66" s="784"/>
      <c r="J66" s="784"/>
      <c r="K66" s="784"/>
      <c r="L66" s="785"/>
    </row>
    <row r="67" spans="2:12" x14ac:dyDescent="0.2">
      <c r="B67" s="300">
        <v>1</v>
      </c>
      <c r="C67" s="786" t="s">
        <v>456</v>
      </c>
      <c r="D67" s="781"/>
      <c r="E67" s="781"/>
      <c r="F67" s="781"/>
      <c r="G67" s="781"/>
      <c r="H67" s="781"/>
      <c r="I67" s="781"/>
      <c r="J67" s="781"/>
      <c r="K67" s="781"/>
      <c r="L67" s="782"/>
    </row>
    <row r="68" spans="2:12" x14ac:dyDescent="0.2">
      <c r="B68" s="300">
        <v>2</v>
      </c>
      <c r="C68" s="786" t="s">
        <v>454</v>
      </c>
      <c r="D68" s="781"/>
      <c r="E68" s="781"/>
      <c r="F68" s="781"/>
      <c r="G68" s="781"/>
      <c r="H68" s="781"/>
      <c r="I68" s="781"/>
      <c r="J68" s="781"/>
      <c r="K68" s="781"/>
      <c r="L68" s="782"/>
    </row>
    <row r="69" spans="2:12" x14ac:dyDescent="0.2">
      <c r="B69" s="783" t="s">
        <v>386</v>
      </c>
      <c r="C69" s="784"/>
      <c r="D69" s="784"/>
      <c r="E69" s="784"/>
      <c r="F69" s="784"/>
      <c r="G69" s="784"/>
      <c r="H69" s="784"/>
      <c r="I69" s="784"/>
      <c r="J69" s="784"/>
      <c r="K69" s="784"/>
      <c r="L69" s="785"/>
    </row>
    <row r="70" spans="2:12" x14ac:dyDescent="0.2">
      <c r="B70" s="269">
        <v>1</v>
      </c>
      <c r="C70" s="780" t="s">
        <v>419</v>
      </c>
      <c r="D70" s="781"/>
      <c r="E70" s="781"/>
      <c r="F70" s="781"/>
      <c r="G70" s="781"/>
      <c r="H70" s="781"/>
      <c r="I70" s="781"/>
      <c r="J70" s="781"/>
      <c r="K70" s="781"/>
      <c r="L70" s="782"/>
    </row>
    <row r="71" spans="2:12" x14ac:dyDescent="0.2">
      <c r="B71" s="269"/>
      <c r="C71" s="780"/>
      <c r="D71" s="781"/>
      <c r="E71" s="781"/>
      <c r="F71" s="781"/>
      <c r="G71" s="781"/>
      <c r="H71" s="781"/>
      <c r="I71" s="781"/>
      <c r="J71" s="781"/>
      <c r="K71" s="781"/>
      <c r="L71" s="782"/>
    </row>
    <row r="72" spans="2:12" x14ac:dyDescent="0.2">
      <c r="B72" s="269"/>
      <c r="C72" s="780"/>
      <c r="D72" s="781"/>
      <c r="E72" s="781"/>
      <c r="F72" s="781"/>
      <c r="G72" s="781"/>
      <c r="H72" s="781"/>
      <c r="I72" s="781"/>
      <c r="J72" s="781"/>
      <c r="K72" s="781"/>
      <c r="L72" s="782"/>
    </row>
    <row r="73" spans="2:12" x14ac:dyDescent="0.2">
      <c r="B73" s="783" t="s">
        <v>387</v>
      </c>
      <c r="C73" s="784"/>
      <c r="D73" s="784"/>
      <c r="E73" s="784"/>
      <c r="F73" s="784"/>
      <c r="G73" s="784"/>
      <c r="H73" s="784"/>
      <c r="I73" s="784"/>
      <c r="J73" s="784"/>
      <c r="K73" s="784"/>
      <c r="L73" s="785"/>
    </row>
    <row r="74" spans="2:12" x14ac:dyDescent="0.2">
      <c r="B74" s="269"/>
      <c r="C74" s="780"/>
      <c r="D74" s="781"/>
      <c r="E74" s="781"/>
      <c r="F74" s="781"/>
      <c r="G74" s="781"/>
      <c r="H74" s="781"/>
      <c r="I74" s="781"/>
      <c r="J74" s="781"/>
      <c r="K74" s="781"/>
      <c r="L74" s="782"/>
    </row>
    <row r="75" spans="2:12" x14ac:dyDescent="0.2">
      <c r="B75" s="269"/>
      <c r="C75" s="780"/>
      <c r="D75" s="781"/>
      <c r="E75" s="781"/>
      <c r="F75" s="781"/>
      <c r="G75" s="781"/>
      <c r="H75" s="781"/>
      <c r="I75" s="781"/>
      <c r="J75" s="781"/>
      <c r="K75" s="781"/>
      <c r="L75" s="782"/>
    </row>
    <row r="76" spans="2:12" x14ac:dyDescent="0.2">
      <c r="B76" s="269"/>
      <c r="C76" s="780"/>
      <c r="D76" s="781"/>
      <c r="E76" s="781"/>
      <c r="F76" s="781"/>
      <c r="G76" s="781"/>
      <c r="H76" s="781"/>
      <c r="I76" s="781"/>
      <c r="J76" s="781"/>
      <c r="K76" s="781"/>
      <c r="L76" s="782"/>
    </row>
    <row r="77" spans="2:12" x14ac:dyDescent="0.2">
      <c r="B77" s="790" t="s">
        <v>383</v>
      </c>
      <c r="C77" s="791"/>
      <c r="D77" s="791"/>
      <c r="E77" s="791"/>
      <c r="F77" s="791"/>
      <c r="G77" s="791"/>
      <c r="H77" s="791"/>
      <c r="I77" s="791"/>
      <c r="J77" s="791"/>
      <c r="K77" s="791"/>
      <c r="L77" s="792"/>
    </row>
    <row r="78" spans="2:12" x14ac:dyDescent="0.2">
      <c r="B78" s="793"/>
      <c r="C78" s="781"/>
      <c r="D78" s="781"/>
      <c r="E78" s="781"/>
      <c r="F78" s="781"/>
      <c r="G78" s="781"/>
      <c r="H78" s="781"/>
      <c r="I78" s="781"/>
      <c r="J78" s="781"/>
      <c r="K78" s="781"/>
      <c r="L78" s="782"/>
    </row>
    <row r="79" spans="2:12" x14ac:dyDescent="0.2">
      <c r="B79" s="793"/>
      <c r="C79" s="781"/>
      <c r="D79" s="781"/>
      <c r="E79" s="781"/>
      <c r="F79" s="781"/>
      <c r="G79" s="781"/>
      <c r="H79" s="781"/>
      <c r="I79" s="781"/>
      <c r="J79" s="781"/>
      <c r="K79" s="781"/>
      <c r="L79" s="782"/>
    </row>
    <row r="80" spans="2:12" x14ac:dyDescent="0.2">
      <c r="B80" s="793"/>
      <c r="C80" s="781"/>
      <c r="D80" s="781"/>
      <c r="E80" s="781"/>
      <c r="F80" s="781"/>
      <c r="G80" s="781"/>
      <c r="H80" s="781"/>
      <c r="I80" s="781"/>
      <c r="J80" s="781"/>
      <c r="K80" s="781"/>
      <c r="L80" s="782"/>
    </row>
    <row r="81" spans="2:12" x14ac:dyDescent="0.2">
      <c r="B81" s="793"/>
      <c r="C81" s="781"/>
      <c r="D81" s="781"/>
      <c r="E81" s="781"/>
      <c r="F81" s="781"/>
      <c r="G81" s="781"/>
      <c r="H81" s="781"/>
      <c r="I81" s="781"/>
      <c r="J81" s="781"/>
      <c r="K81" s="781"/>
      <c r="L81" s="782"/>
    </row>
    <row r="82" spans="2:12" x14ac:dyDescent="0.2">
      <c r="B82" s="794"/>
      <c r="C82" s="795"/>
      <c r="D82" s="795"/>
      <c r="E82" s="795"/>
      <c r="F82" s="795"/>
      <c r="G82" s="250"/>
      <c r="H82" s="795"/>
      <c r="I82" s="795"/>
      <c r="J82" s="795"/>
      <c r="K82" s="795"/>
      <c r="L82" s="800"/>
    </row>
    <row r="83" spans="2:12" x14ac:dyDescent="0.2">
      <c r="B83" s="796"/>
      <c r="C83" s="797"/>
      <c r="D83" s="797"/>
      <c r="E83" s="797"/>
      <c r="F83" s="797"/>
      <c r="G83" s="251"/>
      <c r="H83" s="797"/>
      <c r="I83" s="797"/>
      <c r="J83" s="797"/>
      <c r="K83" s="797"/>
      <c r="L83" s="801"/>
    </row>
    <row r="84" spans="2:12" x14ac:dyDescent="0.2">
      <c r="B84" s="796"/>
      <c r="C84" s="797"/>
      <c r="D84" s="797"/>
      <c r="E84" s="797"/>
      <c r="F84" s="797"/>
      <c r="G84" s="251"/>
      <c r="H84" s="797"/>
      <c r="I84" s="797"/>
      <c r="J84" s="797"/>
      <c r="K84" s="797"/>
      <c r="L84" s="801"/>
    </row>
    <row r="85" spans="2:12" x14ac:dyDescent="0.2">
      <c r="B85" s="798"/>
      <c r="C85" s="799"/>
      <c r="D85" s="799"/>
      <c r="E85" s="799"/>
      <c r="F85" s="799"/>
      <c r="G85" s="261"/>
      <c r="H85" s="799"/>
      <c r="I85" s="799"/>
      <c r="J85" s="799"/>
      <c r="K85" s="799"/>
      <c r="L85" s="802"/>
    </row>
    <row r="86" spans="2:12" ht="13.5" thickBot="1" x14ac:dyDescent="0.25">
      <c r="B86" s="803" t="s">
        <v>384</v>
      </c>
      <c r="C86" s="804"/>
      <c r="D86" s="804"/>
      <c r="E86" s="804"/>
      <c r="F86" s="804"/>
      <c r="G86" s="262"/>
      <c r="H86" s="804" t="s">
        <v>385</v>
      </c>
      <c r="I86" s="804"/>
      <c r="J86" s="804"/>
      <c r="K86" s="804"/>
      <c r="L86" s="805"/>
    </row>
    <row r="88" spans="2:12" ht="13.5" thickBot="1" x14ac:dyDescent="0.25"/>
    <row r="89" spans="2:12" ht="23.25" x14ac:dyDescent="0.2">
      <c r="B89" s="894" t="s">
        <v>336</v>
      </c>
      <c r="C89" s="895"/>
      <c r="D89" s="895"/>
      <c r="E89" s="895"/>
      <c r="F89" s="895"/>
      <c r="G89" s="895"/>
      <c r="H89" s="895"/>
      <c r="I89" s="895"/>
      <c r="J89" s="895"/>
      <c r="K89" s="895"/>
      <c r="L89" s="896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897" t="s">
        <v>338</v>
      </c>
      <c r="E92" s="897"/>
      <c r="F92" s="897"/>
      <c r="G92" s="897"/>
      <c r="H92" s="897"/>
      <c r="I92" s="897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898" t="s">
        <v>340</v>
      </c>
      <c r="E93" s="898"/>
      <c r="F93" s="898"/>
      <c r="G93" s="898"/>
      <c r="H93" s="898"/>
      <c r="I93" s="898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899" t="s">
        <v>342</v>
      </c>
      <c r="E94" s="899"/>
      <c r="F94" s="899"/>
      <c r="G94" s="899"/>
      <c r="H94" s="899"/>
      <c r="I94" s="899"/>
      <c r="J94" s="214"/>
      <c r="K94" s="211" t="s">
        <v>343</v>
      </c>
      <c r="L94" s="255">
        <f>IFERROR(L92-L93,"")</f>
        <v>29</v>
      </c>
    </row>
    <row r="95" spans="2:12" x14ac:dyDescent="0.2">
      <c r="B95" s="783" t="s">
        <v>344</v>
      </c>
      <c r="C95" s="784"/>
      <c r="D95" s="784"/>
      <c r="E95" s="784"/>
      <c r="F95" s="784"/>
      <c r="G95" s="784"/>
      <c r="H95" s="784"/>
      <c r="I95" s="784"/>
      <c r="J95" s="784"/>
      <c r="K95" s="784"/>
      <c r="L95" s="785"/>
    </row>
    <row r="96" spans="2:12" x14ac:dyDescent="0.2">
      <c r="B96" s="900" t="s">
        <v>345</v>
      </c>
      <c r="C96" s="884"/>
      <c r="D96" s="884" t="s">
        <v>404</v>
      </c>
      <c r="E96" s="884"/>
      <c r="F96" s="884"/>
      <c r="G96" s="884"/>
      <c r="H96" s="884"/>
      <c r="I96" s="884"/>
      <c r="J96" s="884"/>
      <c r="K96" s="216" t="s">
        <v>346</v>
      </c>
      <c r="L96" s="217">
        <v>44670</v>
      </c>
    </row>
    <row r="97" spans="2:12" x14ac:dyDescent="0.2">
      <c r="B97" s="283" t="s">
        <v>347</v>
      </c>
      <c r="C97" s="884"/>
      <c r="D97" s="884"/>
      <c r="E97" s="884"/>
      <c r="F97" s="884"/>
      <c r="G97" s="884"/>
      <c r="H97" s="884"/>
      <c r="I97" s="884"/>
      <c r="J97" s="884"/>
      <c r="K97" s="216" t="s">
        <v>348</v>
      </c>
      <c r="L97" s="217">
        <v>44701</v>
      </c>
    </row>
    <row r="98" spans="2:12" x14ac:dyDescent="0.2">
      <c r="B98" s="900" t="s">
        <v>349</v>
      </c>
      <c r="C98" s="884"/>
      <c r="D98" s="884" t="s">
        <v>405</v>
      </c>
      <c r="E98" s="884"/>
      <c r="F98" s="884"/>
      <c r="G98" s="884"/>
      <c r="H98" s="884"/>
      <c r="I98" s="884"/>
      <c r="J98" s="884"/>
      <c r="K98" s="884"/>
      <c r="L98" s="885"/>
    </row>
    <row r="99" spans="2:12" x14ac:dyDescent="0.2">
      <c r="B99" s="900" t="s">
        <v>350</v>
      </c>
      <c r="C99" s="901"/>
      <c r="D99" s="901"/>
      <c r="E99" s="884" t="s">
        <v>402</v>
      </c>
      <c r="F99" s="884"/>
      <c r="G99" s="884"/>
      <c r="H99" s="884"/>
      <c r="I99" s="884"/>
      <c r="J99" s="884"/>
      <c r="K99" s="884"/>
      <c r="L99" s="885"/>
    </row>
    <row r="100" spans="2:12" x14ac:dyDescent="0.2">
      <c r="B100" s="283" t="s">
        <v>351</v>
      </c>
      <c r="C100" s="284"/>
      <c r="D100" s="902"/>
      <c r="E100" s="902"/>
      <c r="F100" s="902"/>
      <c r="G100" s="902"/>
      <c r="H100" s="902"/>
      <c r="I100" s="902"/>
      <c r="J100" s="902"/>
      <c r="K100" s="902"/>
      <c r="L100" s="903"/>
    </row>
    <row r="101" spans="2:12" x14ac:dyDescent="0.2">
      <c r="B101" s="783" t="s">
        <v>352</v>
      </c>
      <c r="C101" s="784"/>
      <c r="D101" s="784"/>
      <c r="E101" s="784"/>
      <c r="F101" s="784"/>
      <c r="G101" s="784"/>
      <c r="H101" s="784"/>
      <c r="I101" s="784"/>
      <c r="J101" s="784"/>
      <c r="K101" s="784"/>
      <c r="L101" s="785"/>
    </row>
    <row r="102" spans="2:12" x14ac:dyDescent="0.2">
      <c r="B102" s="900" t="s">
        <v>353</v>
      </c>
      <c r="C102" s="901"/>
      <c r="D102" s="901"/>
      <c r="E102" s="284"/>
      <c r="F102" s="915"/>
      <c r="G102" s="915"/>
      <c r="H102" s="915"/>
      <c r="I102" s="915"/>
      <c r="J102" s="915"/>
      <c r="K102" s="915"/>
      <c r="L102" s="821"/>
    </row>
    <row r="103" spans="2:12" x14ac:dyDescent="0.2">
      <c r="B103" s="219" t="s">
        <v>321</v>
      </c>
      <c r="C103" s="215"/>
      <c r="D103" s="902"/>
      <c r="E103" s="902"/>
      <c r="F103" s="902"/>
      <c r="G103" s="902"/>
      <c r="H103" s="902"/>
      <c r="I103" s="902"/>
      <c r="J103" s="902"/>
      <c r="K103" s="902"/>
      <c r="L103" s="903"/>
    </row>
    <row r="104" spans="2:12" x14ac:dyDescent="0.2">
      <c r="B104" s="219" t="s">
        <v>351</v>
      </c>
      <c r="C104" s="215"/>
      <c r="D104" s="902"/>
      <c r="E104" s="902"/>
      <c r="F104" s="902"/>
      <c r="G104" s="902"/>
      <c r="H104" s="902"/>
      <c r="I104" s="902"/>
      <c r="J104" s="902"/>
      <c r="K104" s="902"/>
      <c r="L104" s="903"/>
    </row>
    <row r="105" spans="2:12" x14ac:dyDescent="0.2">
      <c r="B105" s="219" t="s">
        <v>354</v>
      </c>
      <c r="C105" s="215"/>
      <c r="D105" s="902"/>
      <c r="E105" s="902"/>
      <c r="F105" s="902"/>
      <c r="G105" s="902"/>
      <c r="H105" s="902"/>
      <c r="I105" s="902"/>
      <c r="J105" s="902"/>
      <c r="K105" s="902"/>
      <c r="L105" s="903"/>
    </row>
    <row r="106" spans="2:12" x14ac:dyDescent="0.2">
      <c r="B106" s="783" t="s">
        <v>355</v>
      </c>
      <c r="C106" s="784"/>
      <c r="D106" s="784"/>
      <c r="E106" s="784"/>
      <c r="F106" s="784"/>
      <c r="G106" s="784"/>
      <c r="H106" s="784"/>
      <c r="I106" s="784"/>
      <c r="J106" s="784"/>
      <c r="K106" s="784"/>
      <c r="L106" s="785"/>
    </row>
    <row r="107" spans="2:12" x14ac:dyDescent="0.2">
      <c r="B107" s="828" t="s">
        <v>356</v>
      </c>
      <c r="C107" s="829"/>
      <c r="D107" s="829"/>
      <c r="E107" s="829"/>
      <c r="F107" s="829"/>
      <c r="G107" s="829"/>
      <c r="H107" s="829"/>
      <c r="I107" s="829"/>
      <c r="J107" s="829"/>
      <c r="K107" s="829"/>
      <c r="L107" s="830"/>
    </row>
    <row r="108" spans="2:12" x14ac:dyDescent="0.2">
      <c r="B108" s="886" t="s">
        <v>357</v>
      </c>
      <c r="C108" s="876"/>
      <c r="D108" s="877"/>
      <c r="E108" s="852" t="s">
        <v>358</v>
      </c>
      <c r="F108" s="853"/>
      <c r="G108" s="853"/>
      <c r="H108" s="853"/>
      <c r="I108" s="853"/>
      <c r="J108" s="853"/>
      <c r="K108" s="854"/>
      <c r="L108" s="887" t="s">
        <v>359</v>
      </c>
    </row>
    <row r="109" spans="2:12" x14ac:dyDescent="0.2">
      <c r="B109" s="886"/>
      <c r="C109" s="876"/>
      <c r="D109" s="877"/>
      <c r="E109" s="855"/>
      <c r="F109" s="856"/>
      <c r="G109" s="856"/>
      <c r="H109" s="856"/>
      <c r="I109" s="856"/>
      <c r="J109" s="856"/>
      <c r="K109" s="857"/>
      <c r="L109" s="888"/>
    </row>
    <row r="110" spans="2:12" x14ac:dyDescent="0.2">
      <c r="B110" s="889" t="s">
        <v>400</v>
      </c>
      <c r="C110" s="781"/>
      <c r="D110" s="890"/>
      <c r="E110" s="822" t="s">
        <v>403</v>
      </c>
      <c r="F110" s="891"/>
      <c r="G110" s="891"/>
      <c r="H110" s="891"/>
      <c r="I110" s="891"/>
      <c r="J110" s="891"/>
      <c r="K110" s="890"/>
      <c r="L110" s="220">
        <v>2</v>
      </c>
    </row>
    <row r="111" spans="2:12" x14ac:dyDescent="0.2">
      <c r="B111" s="889" t="s">
        <v>411</v>
      </c>
      <c r="C111" s="781"/>
      <c r="D111" s="890"/>
      <c r="E111" s="892" t="s">
        <v>413</v>
      </c>
      <c r="F111" s="891"/>
      <c r="G111" s="891"/>
      <c r="H111" s="891"/>
      <c r="I111" s="891"/>
      <c r="J111" s="891"/>
      <c r="K111" s="890"/>
      <c r="L111" s="221">
        <v>1</v>
      </c>
    </row>
    <row r="112" spans="2:12" x14ac:dyDescent="0.2">
      <c r="B112" s="889"/>
      <c r="C112" s="781"/>
      <c r="D112" s="890"/>
      <c r="E112" s="892"/>
      <c r="F112" s="891"/>
      <c r="G112" s="891"/>
      <c r="H112" s="891"/>
      <c r="I112" s="891"/>
      <c r="J112" s="891"/>
      <c r="K112" s="890"/>
      <c r="L112" s="221"/>
    </row>
    <row r="113" spans="2:12" x14ac:dyDescent="0.2">
      <c r="B113" s="825" t="s">
        <v>360</v>
      </c>
      <c r="C113" s="893"/>
      <c r="D113" s="893"/>
      <c r="E113" s="893"/>
      <c r="F113" s="893"/>
      <c r="G113" s="893"/>
      <c r="H113" s="893"/>
      <c r="I113" s="893"/>
      <c r="J113" s="893"/>
      <c r="K113" s="827"/>
      <c r="L113" s="224">
        <f>SUM(L110:L112)</f>
        <v>3</v>
      </c>
    </row>
    <row r="114" spans="2:12" x14ac:dyDescent="0.2">
      <c r="B114" s="828" t="s">
        <v>361</v>
      </c>
      <c r="C114" s="829"/>
      <c r="D114" s="829"/>
      <c r="E114" s="829"/>
      <c r="F114" s="829"/>
      <c r="G114" s="829"/>
      <c r="H114" s="829"/>
      <c r="I114" s="829"/>
      <c r="J114" s="829"/>
      <c r="K114" s="829"/>
      <c r="L114" s="830"/>
    </row>
    <row r="115" spans="2:12" x14ac:dyDescent="0.2">
      <c r="B115" s="846" t="s">
        <v>362</v>
      </c>
      <c r="C115" s="852" t="s">
        <v>357</v>
      </c>
      <c r="D115" s="854"/>
      <c r="E115" s="852" t="s">
        <v>358</v>
      </c>
      <c r="F115" s="853"/>
      <c r="G115" s="853"/>
      <c r="H115" s="853"/>
      <c r="I115" s="853"/>
      <c r="J115" s="853"/>
      <c r="K115" s="854"/>
      <c r="L115" s="869" t="s">
        <v>359</v>
      </c>
    </row>
    <row r="116" spans="2:12" x14ac:dyDescent="0.2">
      <c r="B116" s="847"/>
      <c r="C116" s="855"/>
      <c r="D116" s="857"/>
      <c r="E116" s="855"/>
      <c r="F116" s="856"/>
      <c r="G116" s="856"/>
      <c r="H116" s="856"/>
      <c r="I116" s="856"/>
      <c r="J116" s="856"/>
      <c r="K116" s="857"/>
      <c r="L116" s="870"/>
    </row>
    <row r="117" spans="2:12" x14ac:dyDescent="0.2">
      <c r="B117" s="286"/>
      <c r="C117" s="871"/>
      <c r="D117" s="872"/>
      <c r="E117" s="873"/>
      <c r="F117" s="874"/>
      <c r="G117" s="874"/>
      <c r="H117" s="874"/>
      <c r="I117" s="874"/>
      <c r="J117" s="874"/>
      <c r="K117" s="865"/>
      <c r="L117" s="287"/>
    </row>
    <row r="118" spans="2:12" x14ac:dyDescent="0.2">
      <c r="B118" s="286"/>
      <c r="C118" s="871"/>
      <c r="D118" s="872"/>
      <c r="E118" s="873"/>
      <c r="F118" s="874"/>
      <c r="G118" s="874"/>
      <c r="H118" s="874"/>
      <c r="I118" s="874"/>
      <c r="J118" s="874"/>
      <c r="K118" s="865"/>
      <c r="L118" s="287"/>
    </row>
    <row r="119" spans="2:12" x14ac:dyDescent="0.2">
      <c r="B119" s="286"/>
      <c r="C119" s="871"/>
      <c r="D119" s="872"/>
      <c r="E119" s="875"/>
      <c r="F119" s="876"/>
      <c r="G119" s="876"/>
      <c r="H119" s="876"/>
      <c r="I119" s="876"/>
      <c r="J119" s="876"/>
      <c r="K119" s="877"/>
      <c r="L119" s="287"/>
    </row>
    <row r="120" spans="2:12" x14ac:dyDescent="0.2">
      <c r="B120" s="286"/>
      <c r="C120" s="871"/>
      <c r="D120" s="872"/>
      <c r="E120" s="875"/>
      <c r="F120" s="876"/>
      <c r="G120" s="876"/>
      <c r="H120" s="876"/>
      <c r="I120" s="876"/>
      <c r="J120" s="876"/>
      <c r="K120" s="877"/>
      <c r="L120" s="287"/>
    </row>
    <row r="121" spans="2:12" x14ac:dyDescent="0.2">
      <c r="B121" s="286"/>
      <c r="C121" s="871"/>
      <c r="D121" s="872"/>
      <c r="E121" s="875"/>
      <c r="F121" s="876"/>
      <c r="G121" s="876"/>
      <c r="H121" s="876"/>
      <c r="I121" s="876"/>
      <c r="J121" s="876"/>
      <c r="K121" s="877"/>
      <c r="L121" s="287"/>
    </row>
    <row r="122" spans="2:12" x14ac:dyDescent="0.2">
      <c r="B122" s="286"/>
      <c r="C122" s="871"/>
      <c r="D122" s="872"/>
      <c r="E122" s="875"/>
      <c r="F122" s="876"/>
      <c r="G122" s="876"/>
      <c r="H122" s="876"/>
      <c r="I122" s="876"/>
      <c r="J122" s="876"/>
      <c r="K122" s="877"/>
      <c r="L122" s="287"/>
    </row>
    <row r="123" spans="2:12" x14ac:dyDescent="0.2">
      <c r="B123" s="286"/>
      <c r="C123" s="871"/>
      <c r="D123" s="872"/>
      <c r="E123" s="875"/>
      <c r="F123" s="876"/>
      <c r="G123" s="876"/>
      <c r="H123" s="876"/>
      <c r="I123" s="876"/>
      <c r="J123" s="876"/>
      <c r="K123" s="877"/>
      <c r="L123" s="287"/>
    </row>
    <row r="124" spans="2:12" x14ac:dyDescent="0.2">
      <c r="B124" s="286"/>
      <c r="C124" s="871"/>
      <c r="D124" s="872"/>
      <c r="E124" s="875"/>
      <c r="F124" s="876"/>
      <c r="G124" s="876"/>
      <c r="H124" s="876"/>
      <c r="I124" s="876"/>
      <c r="J124" s="876"/>
      <c r="K124" s="877"/>
      <c r="L124" s="287"/>
    </row>
    <row r="125" spans="2:12" x14ac:dyDescent="0.2">
      <c r="B125" s="878" t="s">
        <v>360</v>
      </c>
      <c r="C125" s="879"/>
      <c r="D125" s="879"/>
      <c r="E125" s="879"/>
      <c r="F125" s="879"/>
      <c r="G125" s="879"/>
      <c r="H125" s="879"/>
      <c r="I125" s="879"/>
      <c r="J125" s="879"/>
      <c r="K125" s="880"/>
      <c r="L125" s="227">
        <f>SUM(L117:L124)</f>
        <v>0</v>
      </c>
    </row>
    <row r="126" spans="2:12" x14ac:dyDescent="0.2">
      <c r="B126" s="881" t="s">
        <v>406</v>
      </c>
      <c r="C126" s="882"/>
      <c r="D126" s="882"/>
      <c r="E126" s="882"/>
      <c r="F126" s="882"/>
      <c r="G126" s="882"/>
      <c r="H126" s="882"/>
      <c r="I126" s="882"/>
      <c r="J126" s="882"/>
      <c r="K126" s="883"/>
      <c r="L126" s="228">
        <f>L125+L113</f>
        <v>3</v>
      </c>
    </row>
    <row r="127" spans="2:12" x14ac:dyDescent="0.2">
      <c r="B127" s="783" t="s">
        <v>215</v>
      </c>
      <c r="C127" s="784"/>
      <c r="D127" s="784"/>
      <c r="E127" s="784"/>
      <c r="F127" s="784"/>
      <c r="G127" s="784"/>
      <c r="H127" s="784"/>
      <c r="I127" s="784"/>
      <c r="J127" s="784"/>
      <c r="K127" s="784"/>
      <c r="L127" s="785"/>
    </row>
    <row r="128" spans="2:12" x14ac:dyDescent="0.2">
      <c r="B128" s="828" t="s">
        <v>363</v>
      </c>
      <c r="C128" s="829"/>
      <c r="D128" s="829"/>
      <c r="E128" s="829"/>
      <c r="F128" s="829"/>
      <c r="G128" s="829"/>
      <c r="H128" s="829"/>
      <c r="I128" s="829"/>
      <c r="J128" s="828" t="s">
        <v>364</v>
      </c>
      <c r="K128" s="829"/>
      <c r="L128" s="830"/>
    </row>
    <row r="129" spans="2:12" x14ac:dyDescent="0.2">
      <c r="B129" s="846" t="s">
        <v>362</v>
      </c>
      <c r="C129" s="848" t="s">
        <v>29</v>
      </c>
      <c r="D129" s="849"/>
      <c r="E129" s="852" t="s">
        <v>1</v>
      </c>
      <c r="F129" s="853"/>
      <c r="G129" s="853"/>
      <c r="H129" s="854"/>
      <c r="I129" s="858" t="s">
        <v>359</v>
      </c>
      <c r="J129" s="860" t="s">
        <v>29</v>
      </c>
      <c r="K129" s="862" t="s">
        <v>1</v>
      </c>
      <c r="L129" s="858" t="s">
        <v>365</v>
      </c>
    </row>
    <row r="130" spans="2:12" x14ac:dyDescent="0.2">
      <c r="B130" s="847"/>
      <c r="C130" s="850"/>
      <c r="D130" s="851"/>
      <c r="E130" s="855"/>
      <c r="F130" s="856"/>
      <c r="G130" s="856"/>
      <c r="H130" s="857"/>
      <c r="I130" s="859"/>
      <c r="J130" s="861"/>
      <c r="K130" s="863"/>
      <c r="L130" s="859"/>
    </row>
    <row r="131" spans="2:12" x14ac:dyDescent="0.2">
      <c r="B131" s="229"/>
      <c r="C131" s="864"/>
      <c r="D131" s="865"/>
      <c r="E131" s="864"/>
      <c r="F131" s="866"/>
      <c r="G131" s="866"/>
      <c r="H131" s="865"/>
      <c r="I131" s="231"/>
      <c r="J131" s="285"/>
      <c r="K131" s="299"/>
      <c r="L131" s="221"/>
    </row>
    <row r="132" spans="2:12" x14ac:dyDescent="0.2">
      <c r="B132" s="229"/>
      <c r="C132" s="864"/>
      <c r="D132" s="865"/>
      <c r="E132" s="864"/>
      <c r="F132" s="866"/>
      <c r="G132" s="866"/>
      <c r="H132" s="865"/>
      <c r="I132" s="234"/>
      <c r="J132" s="235"/>
      <c r="K132" s="236"/>
      <c r="L132" s="237"/>
    </row>
    <row r="133" spans="2:12" x14ac:dyDescent="0.2">
      <c r="B133" s="229"/>
      <c r="C133" s="864"/>
      <c r="D133" s="865"/>
      <c r="E133" s="864"/>
      <c r="F133" s="866"/>
      <c r="G133" s="866"/>
      <c r="H133" s="865"/>
      <c r="I133" s="239"/>
      <c r="J133" s="230"/>
      <c r="K133" s="238"/>
      <c r="L133" s="220"/>
    </row>
    <row r="134" spans="2:12" x14ac:dyDescent="0.2">
      <c r="B134" s="825" t="s">
        <v>366</v>
      </c>
      <c r="C134" s="826"/>
      <c r="D134" s="826"/>
      <c r="E134" s="826"/>
      <c r="F134" s="826"/>
      <c r="G134" s="826"/>
      <c r="H134" s="827"/>
      <c r="I134" s="252">
        <f>SUM(I131:I133)</f>
        <v>0</v>
      </c>
      <c r="J134" s="867" t="s">
        <v>366</v>
      </c>
      <c r="K134" s="868"/>
      <c r="L134" s="240">
        <f>SUM(L131:L133)</f>
        <v>0</v>
      </c>
    </row>
    <row r="135" spans="2:12" x14ac:dyDescent="0.2">
      <c r="B135" s="825" t="s">
        <v>27</v>
      </c>
      <c r="C135" s="826"/>
      <c r="D135" s="826"/>
      <c r="E135" s="826"/>
      <c r="F135" s="826"/>
      <c r="G135" s="826"/>
      <c r="H135" s="826"/>
      <c r="I135" s="826"/>
      <c r="J135" s="826"/>
      <c r="K135" s="827"/>
      <c r="L135" s="240">
        <f>L134+I134</f>
        <v>0</v>
      </c>
    </row>
    <row r="136" spans="2:12" x14ac:dyDescent="0.2">
      <c r="B136" s="783" t="s">
        <v>388</v>
      </c>
      <c r="C136" s="784"/>
      <c r="D136" s="784"/>
      <c r="E136" s="784"/>
      <c r="F136" s="784"/>
      <c r="G136" s="784"/>
      <c r="H136" s="784"/>
      <c r="I136" s="784"/>
      <c r="J136" s="784"/>
      <c r="K136" s="784"/>
      <c r="L136" s="785"/>
    </row>
    <row r="137" spans="2:12" x14ac:dyDescent="0.2">
      <c r="B137" s="828" t="s">
        <v>368</v>
      </c>
      <c r="C137" s="829"/>
      <c r="D137" s="830"/>
      <c r="E137" s="829" t="s">
        <v>394</v>
      </c>
      <c r="F137" s="829"/>
      <c r="G137" s="831" t="s">
        <v>389</v>
      </c>
      <c r="H137" s="832"/>
      <c r="I137" s="832"/>
      <c r="J137" s="832"/>
      <c r="K137" s="832"/>
      <c r="L137" s="833"/>
    </row>
    <row r="138" spans="2:12" x14ac:dyDescent="0.2">
      <c r="B138" s="834" t="s">
        <v>393</v>
      </c>
      <c r="C138" s="835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904"/>
      <c r="E139" s="268"/>
      <c r="F139" s="905"/>
      <c r="G139" s="831"/>
      <c r="H139" s="832"/>
      <c r="I139" s="832"/>
      <c r="J139" s="832"/>
      <c r="K139" s="832"/>
      <c r="L139" s="833"/>
    </row>
    <row r="140" spans="2:12" x14ac:dyDescent="0.2">
      <c r="B140" s="324"/>
      <c r="C140" s="324"/>
      <c r="D140" s="837"/>
      <c r="E140" s="268"/>
      <c r="F140" s="839"/>
      <c r="G140" s="831"/>
      <c r="H140" s="832"/>
      <c r="I140" s="832"/>
      <c r="J140" s="832"/>
      <c r="K140" s="832"/>
      <c r="L140" s="833"/>
    </row>
    <row r="141" spans="2:12" x14ac:dyDescent="0.2">
      <c r="B141" s="840" t="s">
        <v>367</v>
      </c>
      <c r="C141" s="841"/>
      <c r="D141" s="841"/>
      <c r="E141" s="841"/>
      <c r="F141" s="841"/>
      <c r="G141" s="841"/>
      <c r="H141" s="841"/>
      <c r="I141" s="841"/>
      <c r="J141" s="841"/>
      <c r="K141" s="841"/>
      <c r="L141" s="842"/>
    </row>
    <row r="142" spans="2:12" ht="25.5" x14ac:dyDescent="0.2">
      <c r="B142" s="263" t="s">
        <v>368</v>
      </c>
      <c r="C142" s="843" t="s">
        <v>369</v>
      </c>
      <c r="D142" s="844"/>
      <c r="E142" s="845"/>
      <c r="F142" s="843" t="s">
        <v>370</v>
      </c>
      <c r="G142" s="844"/>
      <c r="H142" s="845"/>
      <c r="I142" s="843" t="s">
        <v>371</v>
      </c>
      <c r="J142" s="845"/>
      <c r="K142" s="241" t="s">
        <v>372</v>
      </c>
      <c r="L142" s="242" t="s">
        <v>373</v>
      </c>
    </row>
    <row r="143" spans="2:12" x14ac:dyDescent="0.2">
      <c r="B143" s="243" t="s">
        <v>374</v>
      </c>
      <c r="C143" s="806"/>
      <c r="D143" s="807"/>
      <c r="E143" s="808"/>
      <c r="F143" s="809"/>
      <c r="G143" s="810"/>
      <c r="H143" s="288"/>
      <c r="I143" s="809"/>
      <c r="J143" s="810"/>
      <c r="K143" s="266"/>
      <c r="L143" s="245"/>
    </row>
    <row r="144" spans="2:12" x14ac:dyDescent="0.2">
      <c r="B144" s="243" t="s">
        <v>375</v>
      </c>
      <c r="C144" s="806"/>
      <c r="D144" s="807"/>
      <c r="E144" s="808"/>
      <c r="F144" s="809" t="s">
        <v>407</v>
      </c>
      <c r="G144" s="810"/>
      <c r="H144" s="259"/>
      <c r="I144" s="809"/>
      <c r="J144" s="810"/>
      <c r="K144" s="266"/>
      <c r="L144" s="245"/>
    </row>
    <row r="145" spans="2:12" x14ac:dyDescent="0.2">
      <c r="B145" s="243" t="s">
        <v>376</v>
      </c>
      <c r="C145" s="806"/>
      <c r="D145" s="807"/>
      <c r="E145" s="808"/>
      <c r="F145" s="809" t="s">
        <v>407</v>
      </c>
      <c r="G145" s="810"/>
      <c r="H145" s="288"/>
      <c r="I145" s="809"/>
      <c r="J145" s="810"/>
      <c r="K145" s="266"/>
      <c r="L145" s="245"/>
    </row>
    <row r="146" spans="2:12" x14ac:dyDescent="0.2">
      <c r="B146" s="811" t="s">
        <v>377</v>
      </c>
      <c r="C146" s="812"/>
      <c r="D146" s="812"/>
      <c r="E146" s="812"/>
      <c r="F146" s="812"/>
      <c r="G146" s="812"/>
      <c r="H146" s="812"/>
      <c r="I146" s="812"/>
      <c r="J146" s="813"/>
      <c r="K146" s="820" t="s">
        <v>378</v>
      </c>
      <c r="L146" s="821"/>
    </row>
    <row r="147" spans="2:12" x14ac:dyDescent="0.2">
      <c r="B147" s="814"/>
      <c r="C147" s="815"/>
      <c r="D147" s="815"/>
      <c r="E147" s="815"/>
      <c r="F147" s="815"/>
      <c r="G147" s="815"/>
      <c r="H147" s="815"/>
      <c r="I147" s="815"/>
      <c r="J147" s="816"/>
      <c r="K147" s="246" t="s">
        <v>379</v>
      </c>
      <c r="L147" s="245"/>
    </row>
    <row r="148" spans="2:12" x14ac:dyDescent="0.2">
      <c r="B148" s="814"/>
      <c r="C148" s="815"/>
      <c r="D148" s="815"/>
      <c r="E148" s="815"/>
      <c r="F148" s="815"/>
      <c r="G148" s="815"/>
      <c r="H148" s="815"/>
      <c r="I148" s="815"/>
      <c r="J148" s="816"/>
      <c r="K148" s="246" t="s">
        <v>380</v>
      </c>
      <c r="L148" s="245"/>
    </row>
    <row r="149" spans="2:12" ht="13.5" thickBot="1" x14ac:dyDescent="0.25">
      <c r="B149" s="817"/>
      <c r="C149" s="818"/>
      <c r="D149" s="818"/>
      <c r="E149" s="818"/>
      <c r="F149" s="818"/>
      <c r="G149" s="818"/>
      <c r="H149" s="818"/>
      <c r="I149" s="818"/>
      <c r="J149" s="819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83" t="s">
        <v>382</v>
      </c>
      <c r="C152" s="784"/>
      <c r="D152" s="784"/>
      <c r="E152" s="784"/>
      <c r="F152" s="784"/>
      <c r="G152" s="784"/>
      <c r="H152" s="784"/>
      <c r="I152" s="784"/>
      <c r="J152" s="784"/>
      <c r="K152" s="784"/>
      <c r="L152" s="785"/>
    </row>
    <row r="153" spans="2:12" x14ac:dyDescent="0.2">
      <c r="B153" s="300">
        <v>1</v>
      </c>
      <c r="C153" s="786" t="s">
        <v>455</v>
      </c>
      <c r="D153" s="781"/>
      <c r="E153" s="781"/>
      <c r="F153" s="781"/>
      <c r="G153" s="781"/>
      <c r="H153" s="781"/>
      <c r="I153" s="781"/>
      <c r="J153" s="781"/>
      <c r="K153" s="781"/>
      <c r="L153" s="782"/>
    </row>
    <row r="154" spans="2:12" x14ac:dyDescent="0.2">
      <c r="B154" s="300"/>
      <c r="C154" s="786"/>
      <c r="D154" s="781"/>
      <c r="E154" s="781"/>
      <c r="F154" s="781"/>
      <c r="G154" s="781"/>
      <c r="H154" s="781"/>
      <c r="I154" s="781"/>
      <c r="J154" s="781"/>
      <c r="K154" s="781"/>
      <c r="L154" s="782"/>
    </row>
    <row r="155" spans="2:12" x14ac:dyDescent="0.2">
      <c r="B155" s="783" t="s">
        <v>386</v>
      </c>
      <c r="C155" s="784"/>
      <c r="D155" s="784"/>
      <c r="E155" s="784"/>
      <c r="F155" s="784"/>
      <c r="G155" s="784"/>
      <c r="H155" s="784"/>
      <c r="I155" s="784"/>
      <c r="J155" s="784"/>
      <c r="K155" s="784"/>
      <c r="L155" s="785"/>
    </row>
    <row r="156" spans="2:12" x14ac:dyDescent="0.2">
      <c r="B156" s="269">
        <v>1</v>
      </c>
      <c r="C156" s="780" t="s">
        <v>420</v>
      </c>
      <c r="D156" s="781"/>
      <c r="E156" s="781"/>
      <c r="F156" s="781"/>
      <c r="G156" s="781"/>
      <c r="H156" s="781"/>
      <c r="I156" s="781"/>
      <c r="J156" s="781"/>
      <c r="K156" s="781"/>
      <c r="L156" s="782"/>
    </row>
    <row r="157" spans="2:12" x14ac:dyDescent="0.2">
      <c r="B157" s="269"/>
      <c r="C157" s="780"/>
      <c r="D157" s="781"/>
      <c r="E157" s="781"/>
      <c r="F157" s="781"/>
      <c r="G157" s="781"/>
      <c r="H157" s="781"/>
      <c r="I157" s="781"/>
      <c r="J157" s="781"/>
      <c r="K157" s="781"/>
      <c r="L157" s="782"/>
    </row>
    <row r="158" spans="2:12" x14ac:dyDescent="0.2">
      <c r="B158" s="269"/>
      <c r="C158" s="780"/>
      <c r="D158" s="781"/>
      <c r="E158" s="781"/>
      <c r="F158" s="781"/>
      <c r="G158" s="781"/>
      <c r="H158" s="781"/>
      <c r="I158" s="781"/>
      <c r="J158" s="781"/>
      <c r="K158" s="781"/>
      <c r="L158" s="782"/>
    </row>
    <row r="159" spans="2:12" x14ac:dyDescent="0.2">
      <c r="B159" s="783" t="s">
        <v>387</v>
      </c>
      <c r="C159" s="784"/>
      <c r="D159" s="784"/>
      <c r="E159" s="784"/>
      <c r="F159" s="784"/>
      <c r="G159" s="784"/>
      <c r="H159" s="784"/>
      <c r="I159" s="784"/>
      <c r="J159" s="784"/>
      <c r="K159" s="784"/>
      <c r="L159" s="785"/>
    </row>
    <row r="160" spans="2:12" x14ac:dyDescent="0.2">
      <c r="B160" s="269"/>
      <c r="C160" s="786" t="s">
        <v>414</v>
      </c>
      <c r="D160" s="781"/>
      <c r="E160" s="781"/>
      <c r="F160" s="781"/>
      <c r="G160" s="781"/>
      <c r="H160" s="781"/>
      <c r="I160" s="781"/>
      <c r="J160" s="781"/>
      <c r="K160" s="781"/>
      <c r="L160" s="782"/>
    </row>
    <row r="161" spans="2:12" x14ac:dyDescent="0.2">
      <c r="B161" s="269"/>
      <c r="C161" s="786" t="s">
        <v>415</v>
      </c>
      <c r="D161" s="781"/>
      <c r="E161" s="781"/>
      <c r="F161" s="781"/>
      <c r="G161" s="781"/>
      <c r="H161" s="781"/>
      <c r="I161" s="781"/>
      <c r="J161" s="781"/>
      <c r="K161" s="781"/>
      <c r="L161" s="782"/>
    </row>
    <row r="162" spans="2:12" x14ac:dyDescent="0.2">
      <c r="B162" s="269"/>
      <c r="C162" s="780"/>
      <c r="D162" s="781"/>
      <c r="E162" s="781"/>
      <c r="F162" s="781"/>
      <c r="G162" s="781"/>
      <c r="H162" s="781"/>
      <c r="I162" s="781"/>
      <c r="J162" s="781"/>
      <c r="K162" s="781"/>
      <c r="L162" s="782"/>
    </row>
    <row r="163" spans="2:12" x14ac:dyDescent="0.2">
      <c r="B163" s="790" t="s">
        <v>383</v>
      </c>
      <c r="C163" s="791"/>
      <c r="D163" s="791"/>
      <c r="E163" s="791"/>
      <c r="F163" s="791"/>
      <c r="G163" s="791"/>
      <c r="H163" s="791"/>
      <c r="I163" s="791"/>
      <c r="J163" s="791"/>
      <c r="K163" s="791"/>
      <c r="L163" s="792"/>
    </row>
    <row r="164" spans="2:12" x14ac:dyDescent="0.2">
      <c r="B164" s="793"/>
      <c r="C164" s="781"/>
      <c r="D164" s="781"/>
      <c r="E164" s="781"/>
      <c r="F164" s="781"/>
      <c r="G164" s="781"/>
      <c r="H164" s="781"/>
      <c r="I164" s="781"/>
      <c r="J164" s="781"/>
      <c r="K164" s="781"/>
      <c r="L164" s="782"/>
    </row>
    <row r="165" spans="2:12" x14ac:dyDescent="0.2">
      <c r="B165" s="793"/>
      <c r="C165" s="781"/>
      <c r="D165" s="781"/>
      <c r="E165" s="781"/>
      <c r="F165" s="781"/>
      <c r="G165" s="781"/>
      <c r="H165" s="781"/>
      <c r="I165" s="781"/>
      <c r="J165" s="781"/>
      <c r="K165" s="781"/>
      <c r="L165" s="782"/>
    </row>
    <row r="166" spans="2:12" x14ac:dyDescent="0.2">
      <c r="B166" s="793"/>
      <c r="C166" s="781"/>
      <c r="D166" s="781"/>
      <c r="E166" s="781"/>
      <c r="F166" s="781"/>
      <c r="G166" s="781"/>
      <c r="H166" s="781"/>
      <c r="I166" s="781"/>
      <c r="J166" s="781"/>
      <c r="K166" s="781"/>
      <c r="L166" s="782"/>
    </row>
    <row r="167" spans="2:12" x14ac:dyDescent="0.2">
      <c r="B167" s="793"/>
      <c r="C167" s="781"/>
      <c r="D167" s="781"/>
      <c r="E167" s="781"/>
      <c r="F167" s="781"/>
      <c r="G167" s="781"/>
      <c r="H167" s="781"/>
      <c r="I167" s="781"/>
      <c r="J167" s="781"/>
      <c r="K167" s="781"/>
      <c r="L167" s="782"/>
    </row>
    <row r="168" spans="2:12" x14ac:dyDescent="0.2">
      <c r="B168" s="794"/>
      <c r="C168" s="795"/>
      <c r="D168" s="795"/>
      <c r="E168" s="795"/>
      <c r="F168" s="795"/>
      <c r="G168" s="289"/>
      <c r="H168" s="795"/>
      <c r="I168" s="795"/>
      <c r="J168" s="795"/>
      <c r="K168" s="795"/>
      <c r="L168" s="800"/>
    </row>
    <row r="169" spans="2:12" x14ac:dyDescent="0.2">
      <c r="B169" s="796"/>
      <c r="C169" s="797"/>
      <c r="D169" s="797"/>
      <c r="E169" s="797"/>
      <c r="F169" s="797"/>
      <c r="G169" s="290"/>
      <c r="H169" s="797"/>
      <c r="I169" s="797"/>
      <c r="J169" s="797"/>
      <c r="K169" s="797"/>
      <c r="L169" s="801"/>
    </row>
    <row r="170" spans="2:12" x14ac:dyDescent="0.2">
      <c r="B170" s="796"/>
      <c r="C170" s="797"/>
      <c r="D170" s="797"/>
      <c r="E170" s="797"/>
      <c r="F170" s="797"/>
      <c r="G170" s="290"/>
      <c r="H170" s="797"/>
      <c r="I170" s="797"/>
      <c r="J170" s="797"/>
      <c r="K170" s="797"/>
      <c r="L170" s="801"/>
    </row>
    <row r="171" spans="2:12" x14ac:dyDescent="0.2">
      <c r="B171" s="798"/>
      <c r="C171" s="799"/>
      <c r="D171" s="799"/>
      <c r="E171" s="799"/>
      <c r="F171" s="799"/>
      <c r="G171" s="291"/>
      <c r="H171" s="799"/>
      <c r="I171" s="799"/>
      <c r="J171" s="799"/>
      <c r="K171" s="799"/>
      <c r="L171" s="802"/>
    </row>
    <row r="172" spans="2:12" ht="13.5" thickBot="1" x14ac:dyDescent="0.25">
      <c r="B172" s="803" t="s">
        <v>384</v>
      </c>
      <c r="C172" s="804"/>
      <c r="D172" s="804"/>
      <c r="E172" s="804"/>
      <c r="F172" s="804"/>
      <c r="G172" s="292"/>
      <c r="H172" s="804" t="s">
        <v>385</v>
      </c>
      <c r="I172" s="804"/>
      <c r="J172" s="804"/>
      <c r="K172" s="804"/>
      <c r="L172" s="805"/>
    </row>
    <row r="174" spans="2:12" ht="13.5" thickBot="1" x14ac:dyDescent="0.25"/>
    <row r="175" spans="2:12" ht="23.25" x14ac:dyDescent="0.2">
      <c r="B175" s="894" t="s">
        <v>336</v>
      </c>
      <c r="C175" s="895"/>
      <c r="D175" s="895"/>
      <c r="E175" s="895"/>
      <c r="F175" s="895"/>
      <c r="G175" s="895"/>
      <c r="H175" s="895"/>
      <c r="I175" s="895"/>
      <c r="J175" s="895"/>
      <c r="K175" s="895"/>
      <c r="L175" s="896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897" t="s">
        <v>338</v>
      </c>
      <c r="E178" s="897"/>
      <c r="F178" s="897"/>
      <c r="G178" s="897"/>
      <c r="H178" s="897"/>
      <c r="I178" s="897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898" t="s">
        <v>340</v>
      </c>
      <c r="E179" s="898"/>
      <c r="F179" s="898"/>
      <c r="G179" s="898"/>
      <c r="H179" s="898"/>
      <c r="I179" s="898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899" t="s">
        <v>342</v>
      </c>
      <c r="E180" s="899"/>
      <c r="F180" s="899"/>
      <c r="G180" s="899"/>
      <c r="H180" s="899"/>
      <c r="I180" s="899"/>
      <c r="J180" s="214"/>
      <c r="K180" s="211" t="s">
        <v>343</v>
      </c>
      <c r="L180" s="255">
        <f>IFERROR(L178-L179,"")</f>
        <v>28</v>
      </c>
    </row>
    <row r="181" spans="2:12" x14ac:dyDescent="0.2">
      <c r="B181" s="783" t="s">
        <v>344</v>
      </c>
      <c r="C181" s="784"/>
      <c r="D181" s="784"/>
      <c r="E181" s="784"/>
      <c r="F181" s="784"/>
      <c r="G181" s="784"/>
      <c r="H181" s="784"/>
      <c r="I181" s="784"/>
      <c r="J181" s="784"/>
      <c r="K181" s="784"/>
      <c r="L181" s="785"/>
    </row>
    <row r="182" spans="2:12" x14ac:dyDescent="0.2">
      <c r="B182" s="900" t="s">
        <v>345</v>
      </c>
      <c r="C182" s="884"/>
      <c r="D182" s="884" t="s">
        <v>404</v>
      </c>
      <c r="E182" s="884"/>
      <c r="F182" s="884"/>
      <c r="G182" s="884"/>
      <c r="H182" s="884"/>
      <c r="I182" s="884"/>
      <c r="J182" s="884"/>
      <c r="K182" s="216" t="s">
        <v>346</v>
      </c>
      <c r="L182" s="217">
        <v>44670</v>
      </c>
    </row>
    <row r="183" spans="2:12" x14ac:dyDescent="0.2">
      <c r="B183" s="322" t="s">
        <v>347</v>
      </c>
      <c r="C183" s="884"/>
      <c r="D183" s="884"/>
      <c r="E183" s="884"/>
      <c r="F183" s="884"/>
      <c r="G183" s="884"/>
      <c r="H183" s="884"/>
      <c r="I183" s="884"/>
      <c r="J183" s="884"/>
      <c r="K183" s="216" t="s">
        <v>348</v>
      </c>
      <c r="L183" s="217">
        <v>44701</v>
      </c>
    </row>
    <row r="184" spans="2:12" x14ac:dyDescent="0.2">
      <c r="B184" s="900" t="s">
        <v>349</v>
      </c>
      <c r="C184" s="884"/>
      <c r="D184" s="884" t="s">
        <v>405</v>
      </c>
      <c r="E184" s="884"/>
      <c r="F184" s="884"/>
      <c r="G184" s="884"/>
      <c r="H184" s="884"/>
      <c r="I184" s="884"/>
      <c r="J184" s="884"/>
      <c r="K184" s="884"/>
      <c r="L184" s="885"/>
    </row>
    <row r="185" spans="2:12" x14ac:dyDescent="0.2">
      <c r="B185" s="900" t="s">
        <v>350</v>
      </c>
      <c r="C185" s="901"/>
      <c r="D185" s="901"/>
      <c r="E185" s="884" t="s">
        <v>402</v>
      </c>
      <c r="F185" s="884"/>
      <c r="G185" s="884"/>
      <c r="H185" s="884"/>
      <c r="I185" s="884"/>
      <c r="J185" s="884"/>
      <c r="K185" s="884"/>
      <c r="L185" s="885"/>
    </row>
    <row r="186" spans="2:12" x14ac:dyDescent="0.2">
      <c r="B186" s="322" t="s">
        <v>351</v>
      </c>
      <c r="C186" s="323"/>
      <c r="D186" s="902"/>
      <c r="E186" s="902"/>
      <c r="F186" s="902"/>
      <c r="G186" s="902"/>
      <c r="H186" s="902"/>
      <c r="I186" s="902"/>
      <c r="J186" s="902"/>
      <c r="K186" s="902"/>
      <c r="L186" s="903"/>
    </row>
    <row r="187" spans="2:12" x14ac:dyDescent="0.2">
      <c r="B187" s="783" t="s">
        <v>352</v>
      </c>
      <c r="C187" s="784"/>
      <c r="D187" s="784"/>
      <c r="E187" s="784"/>
      <c r="F187" s="784"/>
      <c r="G187" s="784"/>
      <c r="H187" s="784"/>
      <c r="I187" s="784"/>
      <c r="J187" s="784"/>
      <c r="K187" s="784"/>
      <c r="L187" s="785"/>
    </row>
    <row r="188" spans="2:12" x14ac:dyDescent="0.2">
      <c r="B188" s="900" t="s">
        <v>353</v>
      </c>
      <c r="C188" s="901"/>
      <c r="D188" s="901"/>
      <c r="E188" s="884"/>
      <c r="F188" s="884"/>
      <c r="G188" s="884"/>
      <c r="H188" s="884"/>
      <c r="I188" s="884"/>
      <c r="J188" s="884"/>
      <c r="K188" s="884"/>
      <c r="L188" s="885"/>
    </row>
    <row r="189" spans="2:12" x14ac:dyDescent="0.2">
      <c r="B189" s="219" t="s">
        <v>321</v>
      </c>
      <c r="C189" s="884"/>
      <c r="D189" s="884"/>
      <c r="E189" s="884"/>
      <c r="F189" s="884"/>
      <c r="G189" s="884"/>
      <c r="H189" s="884"/>
      <c r="I189" s="884"/>
      <c r="J189" s="884"/>
      <c r="K189" s="884"/>
      <c r="L189" s="885"/>
    </row>
    <row r="190" spans="2:12" x14ac:dyDescent="0.2">
      <c r="B190" s="219" t="s">
        <v>351</v>
      </c>
      <c r="C190" s="884"/>
      <c r="D190" s="884"/>
      <c r="E190" s="884"/>
      <c r="F190" s="884"/>
      <c r="G190" s="884"/>
      <c r="H190" s="884"/>
      <c r="I190" s="884"/>
      <c r="J190" s="884"/>
      <c r="K190" s="884"/>
      <c r="L190" s="885"/>
    </row>
    <row r="191" spans="2:12" x14ac:dyDescent="0.2">
      <c r="B191" s="219" t="s">
        <v>354</v>
      </c>
      <c r="C191" s="884"/>
      <c r="D191" s="884"/>
      <c r="E191" s="884"/>
      <c r="F191" s="884"/>
      <c r="G191" s="884"/>
      <c r="H191" s="884"/>
      <c r="I191" s="884"/>
      <c r="J191" s="884"/>
      <c r="K191" s="884"/>
      <c r="L191" s="885"/>
    </row>
    <row r="192" spans="2:12" x14ac:dyDescent="0.2">
      <c r="B192" s="783" t="s">
        <v>355</v>
      </c>
      <c r="C192" s="784"/>
      <c r="D192" s="784"/>
      <c r="E192" s="784"/>
      <c r="F192" s="784"/>
      <c r="G192" s="784"/>
      <c r="H192" s="784"/>
      <c r="I192" s="784"/>
      <c r="J192" s="784"/>
      <c r="K192" s="784"/>
      <c r="L192" s="785"/>
    </row>
    <row r="193" spans="2:12" x14ac:dyDescent="0.2">
      <c r="B193" s="828" t="s">
        <v>356</v>
      </c>
      <c r="C193" s="829"/>
      <c r="D193" s="829"/>
      <c r="E193" s="829"/>
      <c r="F193" s="829"/>
      <c r="G193" s="829"/>
      <c r="H193" s="829"/>
      <c r="I193" s="829"/>
      <c r="J193" s="829"/>
      <c r="K193" s="829"/>
      <c r="L193" s="830"/>
    </row>
    <row r="194" spans="2:12" x14ac:dyDescent="0.2">
      <c r="B194" s="886" t="s">
        <v>357</v>
      </c>
      <c r="C194" s="876"/>
      <c r="D194" s="877"/>
      <c r="E194" s="852" t="s">
        <v>358</v>
      </c>
      <c r="F194" s="853"/>
      <c r="G194" s="853"/>
      <c r="H194" s="853"/>
      <c r="I194" s="853"/>
      <c r="J194" s="853"/>
      <c r="K194" s="854"/>
      <c r="L194" s="887" t="s">
        <v>359</v>
      </c>
    </row>
    <row r="195" spans="2:12" x14ac:dyDescent="0.2">
      <c r="B195" s="886"/>
      <c r="C195" s="876"/>
      <c r="D195" s="877"/>
      <c r="E195" s="855"/>
      <c r="F195" s="856"/>
      <c r="G195" s="856"/>
      <c r="H195" s="856"/>
      <c r="I195" s="856"/>
      <c r="J195" s="856"/>
      <c r="K195" s="857"/>
      <c r="L195" s="888"/>
    </row>
    <row r="196" spans="2:12" x14ac:dyDescent="0.2">
      <c r="B196" s="889" t="s">
        <v>400</v>
      </c>
      <c r="C196" s="781"/>
      <c r="D196" s="890"/>
      <c r="E196" s="822" t="s">
        <v>412</v>
      </c>
      <c r="F196" s="891"/>
      <c r="G196" s="891"/>
      <c r="H196" s="891"/>
      <c r="I196" s="891"/>
      <c r="J196" s="891"/>
      <c r="K196" s="890"/>
      <c r="L196" s="220">
        <v>2</v>
      </c>
    </row>
    <row r="197" spans="2:12" x14ac:dyDescent="0.2">
      <c r="B197" s="793" t="s">
        <v>416</v>
      </c>
      <c r="C197" s="781"/>
      <c r="D197" s="890"/>
      <c r="E197" s="892" t="s">
        <v>417</v>
      </c>
      <c r="F197" s="891"/>
      <c r="G197" s="891"/>
      <c r="H197" s="891"/>
      <c r="I197" s="891"/>
      <c r="J197" s="891"/>
      <c r="K197" s="890"/>
      <c r="L197" s="220">
        <v>1</v>
      </c>
    </row>
    <row r="198" spans="2:12" x14ac:dyDescent="0.2">
      <c r="B198" s="793" t="s">
        <v>411</v>
      </c>
      <c r="C198" s="891"/>
      <c r="D198" s="890"/>
      <c r="E198" s="892" t="s">
        <v>413</v>
      </c>
      <c r="F198" s="891"/>
      <c r="G198" s="891"/>
      <c r="H198" s="891"/>
      <c r="I198" s="891"/>
      <c r="J198" s="891"/>
      <c r="K198" s="890"/>
      <c r="L198" s="221">
        <v>1</v>
      </c>
    </row>
    <row r="199" spans="2:12" x14ac:dyDescent="0.2">
      <c r="B199" s="793"/>
      <c r="C199" s="891"/>
      <c r="D199" s="890"/>
      <c r="E199" s="892"/>
      <c r="F199" s="891"/>
      <c r="G199" s="891"/>
      <c r="H199" s="891"/>
      <c r="I199" s="891"/>
      <c r="J199" s="891"/>
      <c r="K199" s="890"/>
      <c r="L199" s="221"/>
    </row>
    <row r="200" spans="2:12" x14ac:dyDescent="0.2">
      <c r="B200" s="825" t="s">
        <v>360</v>
      </c>
      <c r="C200" s="893"/>
      <c r="D200" s="893"/>
      <c r="E200" s="893"/>
      <c r="F200" s="893"/>
      <c r="G200" s="893"/>
      <c r="H200" s="893"/>
      <c r="I200" s="893"/>
      <c r="J200" s="893"/>
      <c r="K200" s="827"/>
      <c r="L200" s="224">
        <f>SUM(L196:L199)</f>
        <v>4</v>
      </c>
    </row>
    <row r="201" spans="2:12" x14ac:dyDescent="0.2">
      <c r="B201" s="828" t="s">
        <v>361</v>
      </c>
      <c r="C201" s="829"/>
      <c r="D201" s="829"/>
      <c r="E201" s="829"/>
      <c r="F201" s="829"/>
      <c r="G201" s="829"/>
      <c r="H201" s="829"/>
      <c r="I201" s="829"/>
      <c r="J201" s="829"/>
      <c r="K201" s="829"/>
      <c r="L201" s="830"/>
    </row>
    <row r="202" spans="2:12" x14ac:dyDescent="0.2">
      <c r="B202" s="846" t="s">
        <v>362</v>
      </c>
      <c r="C202" s="852" t="s">
        <v>357</v>
      </c>
      <c r="D202" s="854"/>
      <c r="E202" s="852" t="s">
        <v>358</v>
      </c>
      <c r="F202" s="853"/>
      <c r="G202" s="853"/>
      <c r="H202" s="853"/>
      <c r="I202" s="853"/>
      <c r="J202" s="853"/>
      <c r="K202" s="854"/>
      <c r="L202" s="869" t="s">
        <v>359</v>
      </c>
    </row>
    <row r="203" spans="2:12" x14ac:dyDescent="0.2">
      <c r="B203" s="847"/>
      <c r="C203" s="855"/>
      <c r="D203" s="857"/>
      <c r="E203" s="855"/>
      <c r="F203" s="856"/>
      <c r="G203" s="856"/>
      <c r="H203" s="856"/>
      <c r="I203" s="856"/>
      <c r="J203" s="856"/>
      <c r="K203" s="857"/>
      <c r="L203" s="870"/>
    </row>
    <row r="204" spans="2:12" ht="15" customHeight="1" x14ac:dyDescent="0.2">
      <c r="B204" s="358"/>
      <c r="C204" s="913"/>
      <c r="D204" s="872"/>
      <c r="E204" s="822"/>
      <c r="F204" s="891"/>
      <c r="G204" s="891"/>
      <c r="H204" s="891"/>
      <c r="I204" s="891"/>
      <c r="J204" s="891"/>
      <c r="K204" s="890"/>
      <c r="L204" s="321">
        <v>1</v>
      </c>
    </row>
    <row r="205" spans="2:12" x14ac:dyDescent="0.2">
      <c r="B205" s="320"/>
      <c r="C205" s="914"/>
      <c r="D205" s="872"/>
      <c r="E205" s="892"/>
      <c r="F205" s="891"/>
      <c r="G205" s="891"/>
      <c r="H205" s="891"/>
      <c r="I205" s="891"/>
      <c r="J205" s="891"/>
      <c r="K205" s="890"/>
      <c r="L205" s="321"/>
    </row>
    <row r="206" spans="2:12" x14ac:dyDescent="0.2">
      <c r="B206" s="320"/>
      <c r="C206" s="871"/>
      <c r="D206" s="872"/>
      <c r="E206" s="910"/>
      <c r="F206" s="911"/>
      <c r="G206" s="911"/>
      <c r="H206" s="911"/>
      <c r="I206" s="911"/>
      <c r="J206" s="911"/>
      <c r="K206" s="912"/>
      <c r="L206" s="321"/>
    </row>
    <row r="207" spans="2:12" x14ac:dyDescent="0.2">
      <c r="B207" s="320"/>
      <c r="C207" s="871"/>
      <c r="D207" s="872"/>
      <c r="E207" s="910"/>
      <c r="F207" s="911"/>
      <c r="G207" s="911"/>
      <c r="H207" s="911"/>
      <c r="I207" s="911"/>
      <c r="J207" s="911"/>
      <c r="K207" s="912"/>
      <c r="L207" s="321"/>
    </row>
    <row r="208" spans="2:12" x14ac:dyDescent="0.2">
      <c r="B208" s="320"/>
      <c r="C208" s="871"/>
      <c r="D208" s="872"/>
      <c r="E208" s="910"/>
      <c r="F208" s="911"/>
      <c r="G208" s="911"/>
      <c r="H208" s="911"/>
      <c r="I208" s="911"/>
      <c r="J208" s="911"/>
      <c r="K208" s="912"/>
      <c r="L208" s="321"/>
    </row>
    <row r="209" spans="2:12" x14ac:dyDescent="0.2">
      <c r="B209" s="878" t="s">
        <v>360</v>
      </c>
      <c r="C209" s="879"/>
      <c r="D209" s="879"/>
      <c r="E209" s="879"/>
      <c r="F209" s="879"/>
      <c r="G209" s="879"/>
      <c r="H209" s="879"/>
      <c r="I209" s="879"/>
      <c r="J209" s="879"/>
      <c r="K209" s="880"/>
      <c r="L209" s="227">
        <f>SUM(L204:L208)</f>
        <v>1</v>
      </c>
    </row>
    <row r="210" spans="2:12" x14ac:dyDescent="0.2">
      <c r="B210" s="881" t="s">
        <v>406</v>
      </c>
      <c r="C210" s="882"/>
      <c r="D210" s="882"/>
      <c r="E210" s="882"/>
      <c r="F210" s="882"/>
      <c r="G210" s="882"/>
      <c r="H210" s="882"/>
      <c r="I210" s="882"/>
      <c r="J210" s="882"/>
      <c r="K210" s="883"/>
      <c r="L210" s="228">
        <f>L209+L200</f>
        <v>5</v>
      </c>
    </row>
    <row r="211" spans="2:12" x14ac:dyDescent="0.2">
      <c r="B211" s="783" t="s">
        <v>215</v>
      </c>
      <c r="C211" s="784"/>
      <c r="D211" s="784"/>
      <c r="E211" s="784"/>
      <c r="F211" s="784"/>
      <c r="G211" s="784"/>
      <c r="H211" s="784"/>
      <c r="I211" s="784"/>
      <c r="J211" s="784"/>
      <c r="K211" s="784"/>
      <c r="L211" s="785"/>
    </row>
    <row r="212" spans="2:12" x14ac:dyDescent="0.2">
      <c r="B212" s="828" t="s">
        <v>363</v>
      </c>
      <c r="C212" s="829"/>
      <c r="D212" s="829"/>
      <c r="E212" s="829"/>
      <c r="F212" s="829"/>
      <c r="G212" s="829"/>
      <c r="H212" s="829"/>
      <c r="I212" s="829"/>
      <c r="J212" s="828" t="s">
        <v>364</v>
      </c>
      <c r="K212" s="829"/>
      <c r="L212" s="830"/>
    </row>
    <row r="213" spans="2:12" x14ac:dyDescent="0.2">
      <c r="B213" s="846" t="s">
        <v>362</v>
      </c>
      <c r="C213" s="848" t="s">
        <v>29</v>
      </c>
      <c r="D213" s="849"/>
      <c r="E213" s="852" t="s">
        <v>1</v>
      </c>
      <c r="F213" s="853"/>
      <c r="G213" s="853"/>
      <c r="H213" s="854"/>
      <c r="I213" s="858" t="s">
        <v>359</v>
      </c>
      <c r="J213" s="860" t="s">
        <v>29</v>
      </c>
      <c r="K213" s="862" t="s">
        <v>1</v>
      </c>
      <c r="L213" s="858" t="s">
        <v>365</v>
      </c>
    </row>
    <row r="214" spans="2:12" x14ac:dyDescent="0.2">
      <c r="B214" s="847"/>
      <c r="C214" s="850"/>
      <c r="D214" s="851"/>
      <c r="E214" s="855"/>
      <c r="F214" s="856"/>
      <c r="G214" s="856"/>
      <c r="H214" s="857"/>
      <c r="I214" s="859"/>
      <c r="J214" s="861"/>
      <c r="K214" s="863"/>
      <c r="L214" s="859"/>
    </row>
    <row r="215" spans="2:12" x14ac:dyDescent="0.2">
      <c r="B215" s="367" t="s">
        <v>449</v>
      </c>
      <c r="C215" s="909" t="s">
        <v>447</v>
      </c>
      <c r="D215" s="865"/>
      <c r="E215" s="909" t="s">
        <v>448</v>
      </c>
      <c r="F215" s="866"/>
      <c r="G215" s="866"/>
      <c r="H215" s="865"/>
      <c r="I215" s="231">
        <v>1</v>
      </c>
      <c r="J215" s="315"/>
      <c r="K215" s="313"/>
      <c r="L215" s="221"/>
    </row>
    <row r="216" spans="2:12" x14ac:dyDescent="0.2">
      <c r="B216" s="229"/>
      <c r="C216" s="864"/>
      <c r="D216" s="865"/>
      <c r="E216" s="864"/>
      <c r="F216" s="866"/>
      <c r="G216" s="866"/>
      <c r="H216" s="865"/>
      <c r="I216" s="234"/>
      <c r="J216" s="235"/>
      <c r="K216" s="236"/>
      <c r="L216" s="237"/>
    </row>
    <row r="217" spans="2:12" x14ac:dyDescent="0.2">
      <c r="B217" s="229"/>
      <c r="C217" s="864"/>
      <c r="D217" s="865"/>
      <c r="E217" s="864"/>
      <c r="F217" s="866"/>
      <c r="G217" s="866"/>
      <c r="H217" s="865"/>
      <c r="I217" s="239"/>
      <c r="J217" s="230"/>
      <c r="K217" s="238"/>
      <c r="L217" s="220"/>
    </row>
    <row r="218" spans="2:12" x14ac:dyDescent="0.2">
      <c r="B218" s="825" t="s">
        <v>366</v>
      </c>
      <c r="C218" s="826"/>
      <c r="D218" s="826"/>
      <c r="E218" s="826"/>
      <c r="F218" s="826"/>
      <c r="G218" s="826"/>
      <c r="H218" s="827"/>
      <c r="I218" s="252">
        <f>SUM(I215:I217)</f>
        <v>1</v>
      </c>
      <c r="J218" s="867" t="s">
        <v>366</v>
      </c>
      <c r="K218" s="868"/>
      <c r="L218" s="240">
        <f>SUM(L215:L217)</f>
        <v>0</v>
      </c>
    </row>
    <row r="219" spans="2:12" x14ac:dyDescent="0.2">
      <c r="B219" s="825" t="s">
        <v>27</v>
      </c>
      <c r="C219" s="826"/>
      <c r="D219" s="826"/>
      <c r="E219" s="826"/>
      <c r="F219" s="826"/>
      <c r="G219" s="826"/>
      <c r="H219" s="826"/>
      <c r="I219" s="826"/>
      <c r="J219" s="826"/>
      <c r="K219" s="827"/>
      <c r="L219" s="240">
        <f>L218+I218</f>
        <v>1</v>
      </c>
    </row>
    <row r="220" spans="2:12" x14ac:dyDescent="0.2">
      <c r="B220" s="783" t="s">
        <v>388</v>
      </c>
      <c r="C220" s="784"/>
      <c r="D220" s="784"/>
      <c r="E220" s="784"/>
      <c r="F220" s="784"/>
      <c r="G220" s="784"/>
      <c r="H220" s="784"/>
      <c r="I220" s="784"/>
      <c r="J220" s="784"/>
      <c r="K220" s="784"/>
      <c r="L220" s="785"/>
    </row>
    <row r="221" spans="2:12" x14ac:dyDescent="0.2">
      <c r="B221" s="828" t="s">
        <v>368</v>
      </c>
      <c r="C221" s="829"/>
      <c r="D221" s="830"/>
      <c r="E221" s="829" t="s">
        <v>394</v>
      </c>
      <c r="F221" s="829"/>
      <c r="G221" s="831" t="s">
        <v>389</v>
      </c>
      <c r="H221" s="832"/>
      <c r="I221" s="832"/>
      <c r="J221" s="832"/>
      <c r="K221" s="832"/>
      <c r="L221" s="833"/>
    </row>
    <row r="222" spans="2:12" x14ac:dyDescent="0.2">
      <c r="B222" s="834" t="s">
        <v>393</v>
      </c>
      <c r="C222" s="835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904"/>
      <c r="E223" s="268"/>
      <c r="F223" s="905"/>
      <c r="G223" s="831"/>
      <c r="H223" s="832"/>
      <c r="I223" s="832"/>
      <c r="J223" s="832"/>
      <c r="K223" s="832"/>
      <c r="L223" s="833"/>
    </row>
    <row r="224" spans="2:12" x14ac:dyDescent="0.2">
      <c r="B224" s="324"/>
      <c r="C224" s="324"/>
      <c r="D224" s="837"/>
      <c r="E224" s="268"/>
      <c r="F224" s="839"/>
      <c r="G224" s="831"/>
      <c r="H224" s="832"/>
      <c r="I224" s="832"/>
      <c r="J224" s="832"/>
      <c r="K224" s="832"/>
      <c r="L224" s="833"/>
    </row>
    <row r="225" spans="2:12" x14ac:dyDescent="0.2">
      <c r="B225" s="840" t="s">
        <v>367</v>
      </c>
      <c r="C225" s="841"/>
      <c r="D225" s="841"/>
      <c r="E225" s="841"/>
      <c r="F225" s="841"/>
      <c r="G225" s="841"/>
      <c r="H225" s="841"/>
      <c r="I225" s="841"/>
      <c r="J225" s="841"/>
      <c r="K225" s="841"/>
      <c r="L225" s="842"/>
    </row>
    <row r="226" spans="2:12" ht="25.5" x14ac:dyDescent="0.2">
      <c r="B226" s="263" t="s">
        <v>368</v>
      </c>
      <c r="C226" s="843" t="s">
        <v>369</v>
      </c>
      <c r="D226" s="844"/>
      <c r="E226" s="845"/>
      <c r="F226" s="843" t="s">
        <v>370</v>
      </c>
      <c r="G226" s="844"/>
      <c r="H226" s="845"/>
      <c r="I226" s="843" t="s">
        <v>371</v>
      </c>
      <c r="J226" s="845"/>
      <c r="K226" s="241" t="s">
        <v>372</v>
      </c>
      <c r="L226" s="242" t="s">
        <v>373</v>
      </c>
    </row>
    <row r="227" spans="2:12" x14ac:dyDescent="0.2">
      <c r="B227" s="243" t="s">
        <v>374</v>
      </c>
      <c r="C227" s="806" t="s">
        <v>407</v>
      </c>
      <c r="D227" s="807"/>
      <c r="E227" s="808"/>
      <c r="F227" s="809"/>
      <c r="G227" s="810"/>
      <c r="H227" s="314"/>
      <c r="I227" s="809"/>
      <c r="J227" s="810"/>
      <c r="K227" s="266"/>
      <c r="L227" s="245"/>
    </row>
    <row r="228" spans="2:12" x14ac:dyDescent="0.2">
      <c r="B228" s="243" t="s">
        <v>375</v>
      </c>
      <c r="C228" s="806" t="s">
        <v>407</v>
      </c>
      <c r="D228" s="807"/>
      <c r="E228" s="808"/>
      <c r="F228" s="809"/>
      <c r="G228" s="810"/>
      <c r="H228" s="314"/>
      <c r="I228" s="809"/>
      <c r="J228" s="810"/>
      <c r="K228" s="266"/>
      <c r="L228" s="245"/>
    </row>
    <row r="229" spans="2:12" x14ac:dyDescent="0.2">
      <c r="B229" s="243" t="s">
        <v>376</v>
      </c>
      <c r="C229" s="806" t="s">
        <v>407</v>
      </c>
      <c r="D229" s="807"/>
      <c r="E229" s="808"/>
      <c r="F229" s="809"/>
      <c r="G229" s="810"/>
      <c r="H229" s="314"/>
      <c r="I229" s="809"/>
      <c r="J229" s="810"/>
      <c r="K229" s="266"/>
      <c r="L229" s="245"/>
    </row>
    <row r="230" spans="2:12" x14ac:dyDescent="0.2">
      <c r="B230" s="811" t="s">
        <v>377</v>
      </c>
      <c r="C230" s="812"/>
      <c r="D230" s="812"/>
      <c r="E230" s="812"/>
      <c r="F230" s="812"/>
      <c r="G230" s="812"/>
      <c r="H230" s="812"/>
      <c r="I230" s="812"/>
      <c r="J230" s="813"/>
      <c r="K230" s="820" t="s">
        <v>378</v>
      </c>
      <c r="L230" s="821"/>
    </row>
    <row r="231" spans="2:12" x14ac:dyDescent="0.2">
      <c r="B231" s="814"/>
      <c r="C231" s="815"/>
      <c r="D231" s="815"/>
      <c r="E231" s="815"/>
      <c r="F231" s="815"/>
      <c r="G231" s="815"/>
      <c r="H231" s="815"/>
      <c r="I231" s="815"/>
      <c r="J231" s="816"/>
      <c r="K231" s="246" t="s">
        <v>379</v>
      </c>
      <c r="L231" s="245"/>
    </row>
    <row r="232" spans="2:12" x14ac:dyDescent="0.2">
      <c r="B232" s="814"/>
      <c r="C232" s="815"/>
      <c r="D232" s="815"/>
      <c r="E232" s="815"/>
      <c r="F232" s="815"/>
      <c r="G232" s="815"/>
      <c r="H232" s="815"/>
      <c r="I232" s="815"/>
      <c r="J232" s="816"/>
      <c r="K232" s="246" t="s">
        <v>380</v>
      </c>
      <c r="L232" s="245"/>
    </row>
    <row r="233" spans="2:12" ht="13.5" thickBot="1" x14ac:dyDescent="0.25">
      <c r="B233" s="817"/>
      <c r="C233" s="818"/>
      <c r="D233" s="818"/>
      <c r="E233" s="818"/>
      <c r="F233" s="818"/>
      <c r="G233" s="818"/>
      <c r="H233" s="818"/>
      <c r="I233" s="818"/>
      <c r="J233" s="819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83" t="s">
        <v>382</v>
      </c>
      <c r="C236" s="784"/>
      <c r="D236" s="784"/>
      <c r="E236" s="784"/>
      <c r="F236" s="784"/>
      <c r="G236" s="784"/>
      <c r="H236" s="784"/>
      <c r="I236" s="784"/>
      <c r="J236" s="784"/>
      <c r="K236" s="784"/>
      <c r="L236" s="785"/>
    </row>
    <row r="237" spans="2:12" x14ac:dyDescent="0.2">
      <c r="B237" s="300">
        <v>1</v>
      </c>
      <c r="C237" s="786" t="s">
        <v>457</v>
      </c>
      <c r="D237" s="781"/>
      <c r="E237" s="781"/>
      <c r="F237" s="781"/>
      <c r="G237" s="781"/>
      <c r="H237" s="781"/>
      <c r="I237" s="781"/>
      <c r="J237" s="781"/>
      <c r="K237" s="781"/>
      <c r="L237" s="782"/>
    </row>
    <row r="238" spans="2:12" x14ac:dyDescent="0.2">
      <c r="B238" s="339">
        <v>2</v>
      </c>
      <c r="C238" s="786" t="s">
        <v>459</v>
      </c>
      <c r="D238" s="781"/>
      <c r="E238" s="781"/>
      <c r="F238" s="781"/>
      <c r="G238" s="781"/>
      <c r="H238" s="781"/>
      <c r="I238" s="781"/>
      <c r="J238" s="781"/>
      <c r="K238" s="781"/>
      <c r="L238" s="782"/>
    </row>
    <row r="239" spans="2:12" x14ac:dyDescent="0.2">
      <c r="B239" s="356">
        <v>3</v>
      </c>
      <c r="C239" s="906" t="s">
        <v>458</v>
      </c>
      <c r="D239" s="907"/>
      <c r="E239" s="907"/>
      <c r="F239" s="907"/>
      <c r="G239" s="907"/>
      <c r="H239" s="907"/>
      <c r="I239" s="907"/>
      <c r="J239" s="907"/>
      <c r="K239" s="907"/>
      <c r="L239" s="908"/>
    </row>
    <row r="240" spans="2:12" x14ac:dyDescent="0.2">
      <c r="B240" s="356">
        <v>4</v>
      </c>
      <c r="C240" s="906" t="s">
        <v>471</v>
      </c>
      <c r="D240" s="907"/>
      <c r="E240" s="907"/>
      <c r="F240" s="907"/>
      <c r="G240" s="907"/>
      <c r="H240" s="907"/>
      <c r="I240" s="907"/>
      <c r="J240" s="907"/>
      <c r="K240" s="907"/>
      <c r="L240" s="908"/>
    </row>
    <row r="241" spans="2:12" x14ac:dyDescent="0.2">
      <c r="B241" s="339">
        <v>5</v>
      </c>
      <c r="C241" s="822" t="s">
        <v>461</v>
      </c>
      <c r="D241" s="823"/>
      <c r="E241" s="823"/>
      <c r="F241" s="823"/>
      <c r="G241" s="823"/>
      <c r="H241" s="823"/>
      <c r="I241" s="823"/>
      <c r="J241" s="823"/>
      <c r="K241" s="823"/>
      <c r="L241" s="824"/>
    </row>
    <row r="242" spans="2:12" x14ac:dyDescent="0.2">
      <c r="B242" s="300"/>
      <c r="C242" s="822"/>
      <c r="D242" s="823"/>
      <c r="E242" s="823"/>
      <c r="F242" s="823"/>
      <c r="G242" s="823"/>
      <c r="H242" s="823"/>
      <c r="I242" s="823"/>
      <c r="J242" s="823"/>
      <c r="K242" s="823"/>
      <c r="L242" s="824"/>
    </row>
    <row r="243" spans="2:12" x14ac:dyDescent="0.2">
      <c r="B243" s="783" t="s">
        <v>386</v>
      </c>
      <c r="C243" s="784"/>
      <c r="D243" s="784"/>
      <c r="E243" s="784"/>
      <c r="F243" s="784"/>
      <c r="G243" s="784"/>
      <c r="H243" s="784"/>
      <c r="I243" s="784"/>
      <c r="J243" s="784"/>
      <c r="K243" s="784"/>
      <c r="L243" s="785"/>
    </row>
    <row r="244" spans="2:12" x14ac:dyDescent="0.2">
      <c r="B244" s="269">
        <v>1</v>
      </c>
      <c r="C244" s="780" t="s">
        <v>419</v>
      </c>
      <c r="D244" s="781"/>
      <c r="E244" s="781"/>
      <c r="F244" s="781"/>
      <c r="G244" s="781"/>
      <c r="H244" s="781"/>
      <c r="I244" s="781"/>
      <c r="J244" s="781"/>
      <c r="K244" s="781"/>
      <c r="L244" s="782"/>
    </row>
    <row r="245" spans="2:12" x14ac:dyDescent="0.2">
      <c r="B245" s="269"/>
      <c r="C245" s="780"/>
      <c r="D245" s="781"/>
      <c r="E245" s="781"/>
      <c r="F245" s="781"/>
      <c r="G245" s="781"/>
      <c r="H245" s="781"/>
      <c r="I245" s="781"/>
      <c r="J245" s="781"/>
      <c r="K245" s="781"/>
      <c r="L245" s="782"/>
    </row>
    <row r="246" spans="2:12" x14ac:dyDescent="0.2">
      <c r="B246" s="269"/>
      <c r="C246" s="780"/>
      <c r="D246" s="781"/>
      <c r="E246" s="781"/>
      <c r="F246" s="781"/>
      <c r="G246" s="781"/>
      <c r="H246" s="781"/>
      <c r="I246" s="781"/>
      <c r="J246" s="781"/>
      <c r="K246" s="781"/>
      <c r="L246" s="782"/>
    </row>
    <row r="247" spans="2:12" x14ac:dyDescent="0.2">
      <c r="B247" s="783" t="s">
        <v>387</v>
      </c>
      <c r="C247" s="784"/>
      <c r="D247" s="784"/>
      <c r="E247" s="784"/>
      <c r="F247" s="784"/>
      <c r="G247" s="784"/>
      <c r="H247" s="784"/>
      <c r="I247" s="784"/>
      <c r="J247" s="784"/>
      <c r="K247" s="784"/>
      <c r="L247" s="785"/>
    </row>
    <row r="248" spans="2:12" x14ac:dyDescent="0.2">
      <c r="B248" s="269">
        <v>1</v>
      </c>
      <c r="C248" s="786" t="s">
        <v>450</v>
      </c>
      <c r="D248" s="781"/>
      <c r="E248" s="781"/>
      <c r="F248" s="781"/>
      <c r="G248" s="781"/>
      <c r="H248" s="781"/>
      <c r="I248" s="781"/>
      <c r="J248" s="781"/>
      <c r="K248" s="781"/>
      <c r="L248" s="782"/>
    </row>
    <row r="249" spans="2:12" x14ac:dyDescent="0.2">
      <c r="B249" s="269"/>
      <c r="C249" s="780"/>
      <c r="D249" s="781"/>
      <c r="E249" s="781"/>
      <c r="F249" s="781"/>
      <c r="G249" s="781"/>
      <c r="H249" s="781"/>
      <c r="I249" s="781"/>
      <c r="J249" s="781"/>
      <c r="K249" s="781"/>
      <c r="L249" s="782"/>
    </row>
    <row r="250" spans="2:12" x14ac:dyDescent="0.2">
      <c r="B250" s="269"/>
      <c r="C250" s="780"/>
      <c r="D250" s="781"/>
      <c r="E250" s="781"/>
      <c r="F250" s="781"/>
      <c r="G250" s="781"/>
      <c r="H250" s="781"/>
      <c r="I250" s="781"/>
      <c r="J250" s="781"/>
      <c r="K250" s="781"/>
      <c r="L250" s="782"/>
    </row>
    <row r="251" spans="2:12" x14ac:dyDescent="0.2">
      <c r="B251" s="790" t="s">
        <v>383</v>
      </c>
      <c r="C251" s="791"/>
      <c r="D251" s="791"/>
      <c r="E251" s="791"/>
      <c r="F251" s="791"/>
      <c r="G251" s="791"/>
      <c r="H251" s="791"/>
      <c r="I251" s="791"/>
      <c r="J251" s="791"/>
      <c r="K251" s="791"/>
      <c r="L251" s="792"/>
    </row>
    <row r="252" spans="2:12" x14ac:dyDescent="0.2">
      <c r="B252" s="793"/>
      <c r="C252" s="781"/>
      <c r="D252" s="781"/>
      <c r="E252" s="781"/>
      <c r="F252" s="781"/>
      <c r="G252" s="781"/>
      <c r="H252" s="781"/>
      <c r="I252" s="781"/>
      <c r="J252" s="781"/>
      <c r="K252" s="781"/>
      <c r="L252" s="782"/>
    </row>
    <row r="253" spans="2:12" x14ac:dyDescent="0.2">
      <c r="B253" s="793"/>
      <c r="C253" s="781"/>
      <c r="D253" s="781"/>
      <c r="E253" s="781"/>
      <c r="F253" s="781"/>
      <c r="G253" s="781"/>
      <c r="H253" s="781"/>
      <c r="I253" s="781"/>
      <c r="J253" s="781"/>
      <c r="K253" s="781"/>
      <c r="L253" s="782"/>
    </row>
    <row r="254" spans="2:12" x14ac:dyDescent="0.2">
      <c r="B254" s="793"/>
      <c r="C254" s="781"/>
      <c r="D254" s="781"/>
      <c r="E254" s="781"/>
      <c r="F254" s="781"/>
      <c r="G254" s="781"/>
      <c r="H254" s="781"/>
      <c r="I254" s="781"/>
      <c r="J254" s="781"/>
      <c r="K254" s="781"/>
      <c r="L254" s="782"/>
    </row>
    <row r="255" spans="2:12" x14ac:dyDescent="0.2">
      <c r="B255" s="793"/>
      <c r="C255" s="781"/>
      <c r="D255" s="781"/>
      <c r="E255" s="781"/>
      <c r="F255" s="781"/>
      <c r="G255" s="781"/>
      <c r="H255" s="781"/>
      <c r="I255" s="781"/>
      <c r="J255" s="781"/>
      <c r="K255" s="781"/>
      <c r="L255" s="782"/>
    </row>
    <row r="256" spans="2:12" x14ac:dyDescent="0.2">
      <c r="B256" s="794"/>
      <c r="C256" s="795"/>
      <c r="D256" s="795"/>
      <c r="E256" s="795"/>
      <c r="F256" s="795"/>
      <c r="G256" s="316"/>
      <c r="H256" s="795"/>
      <c r="I256" s="795"/>
      <c r="J256" s="795"/>
      <c r="K256" s="795"/>
      <c r="L256" s="800"/>
    </row>
    <row r="257" spans="2:12" x14ac:dyDescent="0.2">
      <c r="B257" s="796"/>
      <c r="C257" s="797"/>
      <c r="D257" s="797"/>
      <c r="E257" s="797"/>
      <c r="F257" s="797"/>
      <c r="G257" s="317"/>
      <c r="H257" s="797"/>
      <c r="I257" s="797"/>
      <c r="J257" s="797"/>
      <c r="K257" s="797"/>
      <c r="L257" s="801"/>
    </row>
    <row r="258" spans="2:12" x14ac:dyDescent="0.2">
      <c r="B258" s="796"/>
      <c r="C258" s="797"/>
      <c r="D258" s="797"/>
      <c r="E258" s="797"/>
      <c r="F258" s="797"/>
      <c r="G258" s="317"/>
      <c r="H258" s="797"/>
      <c r="I258" s="797"/>
      <c r="J258" s="797"/>
      <c r="K258" s="797"/>
      <c r="L258" s="801"/>
    </row>
    <row r="259" spans="2:12" x14ac:dyDescent="0.2">
      <c r="B259" s="798"/>
      <c r="C259" s="799"/>
      <c r="D259" s="799"/>
      <c r="E259" s="799"/>
      <c r="F259" s="799"/>
      <c r="G259" s="318"/>
      <c r="H259" s="799"/>
      <c r="I259" s="799"/>
      <c r="J259" s="799"/>
      <c r="K259" s="799"/>
      <c r="L259" s="802"/>
    </row>
    <row r="260" spans="2:12" ht="13.5" thickBot="1" x14ac:dyDescent="0.25">
      <c r="B260" s="803" t="s">
        <v>384</v>
      </c>
      <c r="C260" s="804"/>
      <c r="D260" s="804"/>
      <c r="E260" s="804"/>
      <c r="F260" s="804"/>
      <c r="G260" s="319"/>
      <c r="H260" s="804" t="s">
        <v>385</v>
      </c>
      <c r="I260" s="804"/>
      <c r="J260" s="804"/>
      <c r="K260" s="804"/>
      <c r="L260" s="805"/>
    </row>
    <row r="262" spans="2:12" ht="13.5" thickBot="1" x14ac:dyDescent="0.25"/>
    <row r="263" spans="2:12" ht="23.25" x14ac:dyDescent="0.2">
      <c r="B263" s="894" t="s">
        <v>336</v>
      </c>
      <c r="C263" s="895"/>
      <c r="D263" s="895"/>
      <c r="E263" s="895"/>
      <c r="F263" s="895"/>
      <c r="G263" s="895"/>
      <c r="H263" s="895"/>
      <c r="I263" s="895"/>
      <c r="J263" s="895"/>
      <c r="K263" s="895"/>
      <c r="L263" s="896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897" t="s">
        <v>338</v>
      </c>
      <c r="E266" s="897"/>
      <c r="F266" s="897"/>
      <c r="G266" s="897"/>
      <c r="H266" s="897"/>
      <c r="I266" s="897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898" t="s">
        <v>340</v>
      </c>
      <c r="E267" s="898"/>
      <c r="F267" s="898"/>
      <c r="G267" s="898"/>
      <c r="H267" s="898"/>
      <c r="I267" s="898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899" t="s">
        <v>342</v>
      </c>
      <c r="E268" s="899"/>
      <c r="F268" s="899"/>
      <c r="G268" s="899"/>
      <c r="H268" s="899"/>
      <c r="I268" s="899"/>
      <c r="J268" s="214"/>
      <c r="K268" s="211" t="s">
        <v>343</v>
      </c>
      <c r="L268" s="255">
        <f>IFERROR(L266-L267,"")</f>
        <v>27</v>
      </c>
    </row>
    <row r="269" spans="2:12" x14ac:dyDescent="0.2">
      <c r="B269" s="783" t="s">
        <v>344</v>
      </c>
      <c r="C269" s="784"/>
      <c r="D269" s="784"/>
      <c r="E269" s="784"/>
      <c r="F269" s="784"/>
      <c r="G269" s="784"/>
      <c r="H269" s="784"/>
      <c r="I269" s="784"/>
      <c r="J269" s="784"/>
      <c r="K269" s="784"/>
      <c r="L269" s="785"/>
    </row>
    <row r="270" spans="2:12" x14ac:dyDescent="0.2">
      <c r="B270" s="900" t="s">
        <v>345</v>
      </c>
      <c r="C270" s="884"/>
      <c r="D270" s="884" t="s">
        <v>404</v>
      </c>
      <c r="E270" s="884"/>
      <c r="F270" s="884"/>
      <c r="G270" s="884"/>
      <c r="H270" s="884"/>
      <c r="I270" s="884"/>
      <c r="J270" s="884"/>
      <c r="K270" s="216" t="s">
        <v>346</v>
      </c>
      <c r="L270" s="217">
        <v>44670</v>
      </c>
    </row>
    <row r="271" spans="2:12" x14ac:dyDescent="0.2">
      <c r="B271" s="337" t="s">
        <v>347</v>
      </c>
      <c r="C271" s="884"/>
      <c r="D271" s="884"/>
      <c r="E271" s="884"/>
      <c r="F271" s="884"/>
      <c r="G271" s="884"/>
      <c r="H271" s="884"/>
      <c r="I271" s="884"/>
      <c r="J271" s="884"/>
      <c r="K271" s="216" t="s">
        <v>348</v>
      </c>
      <c r="L271" s="217">
        <v>44701</v>
      </c>
    </row>
    <row r="272" spans="2:12" x14ac:dyDescent="0.2">
      <c r="B272" s="900" t="s">
        <v>349</v>
      </c>
      <c r="C272" s="884"/>
      <c r="D272" s="884" t="s">
        <v>405</v>
      </c>
      <c r="E272" s="884"/>
      <c r="F272" s="884"/>
      <c r="G272" s="884"/>
      <c r="H272" s="884"/>
      <c r="I272" s="884"/>
      <c r="J272" s="884"/>
      <c r="K272" s="884"/>
      <c r="L272" s="885"/>
    </row>
    <row r="273" spans="2:12" x14ac:dyDescent="0.2">
      <c r="B273" s="900" t="s">
        <v>350</v>
      </c>
      <c r="C273" s="901"/>
      <c r="D273" s="901"/>
      <c r="E273" s="884" t="s">
        <v>402</v>
      </c>
      <c r="F273" s="884"/>
      <c r="G273" s="884"/>
      <c r="H273" s="884"/>
      <c r="I273" s="884"/>
      <c r="J273" s="884"/>
      <c r="K273" s="884"/>
      <c r="L273" s="885"/>
    </row>
    <row r="274" spans="2:12" x14ac:dyDescent="0.2">
      <c r="B274" s="337" t="s">
        <v>351</v>
      </c>
      <c r="C274" s="338"/>
      <c r="D274" s="902"/>
      <c r="E274" s="902"/>
      <c r="F274" s="902"/>
      <c r="G274" s="902"/>
      <c r="H274" s="902"/>
      <c r="I274" s="902"/>
      <c r="J274" s="902"/>
      <c r="K274" s="902"/>
      <c r="L274" s="903"/>
    </row>
    <row r="275" spans="2:12" x14ac:dyDescent="0.2">
      <c r="B275" s="783" t="s">
        <v>352</v>
      </c>
      <c r="C275" s="784"/>
      <c r="D275" s="784"/>
      <c r="E275" s="784"/>
      <c r="F275" s="784"/>
      <c r="G275" s="784"/>
      <c r="H275" s="784"/>
      <c r="I275" s="784"/>
      <c r="J275" s="784"/>
      <c r="K275" s="784"/>
      <c r="L275" s="785"/>
    </row>
    <row r="276" spans="2:12" x14ac:dyDescent="0.2">
      <c r="B276" s="900" t="s">
        <v>353</v>
      </c>
      <c r="C276" s="901"/>
      <c r="D276" s="901"/>
      <c r="E276" s="884"/>
      <c r="F276" s="884"/>
      <c r="G276" s="884"/>
      <c r="H276" s="884"/>
      <c r="I276" s="884"/>
      <c r="J276" s="884"/>
      <c r="K276" s="884"/>
      <c r="L276" s="885"/>
    </row>
    <row r="277" spans="2:12" x14ac:dyDescent="0.2">
      <c r="B277" s="219" t="s">
        <v>321</v>
      </c>
      <c r="C277" s="884"/>
      <c r="D277" s="884"/>
      <c r="E277" s="884"/>
      <c r="F277" s="884"/>
      <c r="G277" s="884"/>
      <c r="H277" s="884"/>
      <c r="I277" s="884"/>
      <c r="J277" s="884"/>
      <c r="K277" s="884"/>
      <c r="L277" s="885"/>
    </row>
    <row r="278" spans="2:12" x14ac:dyDescent="0.2">
      <c r="B278" s="219" t="s">
        <v>351</v>
      </c>
      <c r="C278" s="884"/>
      <c r="D278" s="884"/>
      <c r="E278" s="884"/>
      <c r="F278" s="884"/>
      <c r="G278" s="884"/>
      <c r="H278" s="884"/>
      <c r="I278" s="884"/>
      <c r="J278" s="884"/>
      <c r="K278" s="884"/>
      <c r="L278" s="885"/>
    </row>
    <row r="279" spans="2:12" x14ac:dyDescent="0.2">
      <c r="B279" s="219" t="s">
        <v>354</v>
      </c>
      <c r="C279" s="884"/>
      <c r="D279" s="884"/>
      <c r="E279" s="884"/>
      <c r="F279" s="884"/>
      <c r="G279" s="884"/>
      <c r="H279" s="884"/>
      <c r="I279" s="884"/>
      <c r="J279" s="884"/>
      <c r="K279" s="884"/>
      <c r="L279" s="885"/>
    </row>
    <row r="280" spans="2:12" x14ac:dyDescent="0.2">
      <c r="B280" s="783" t="s">
        <v>355</v>
      </c>
      <c r="C280" s="784"/>
      <c r="D280" s="784"/>
      <c r="E280" s="784"/>
      <c r="F280" s="784"/>
      <c r="G280" s="784"/>
      <c r="H280" s="784"/>
      <c r="I280" s="784"/>
      <c r="J280" s="784"/>
      <c r="K280" s="784"/>
      <c r="L280" s="785"/>
    </row>
    <row r="281" spans="2:12" x14ac:dyDescent="0.2">
      <c r="B281" s="828" t="s">
        <v>356</v>
      </c>
      <c r="C281" s="829"/>
      <c r="D281" s="829"/>
      <c r="E281" s="829"/>
      <c r="F281" s="829"/>
      <c r="G281" s="829"/>
      <c r="H281" s="829"/>
      <c r="I281" s="829"/>
      <c r="J281" s="829"/>
      <c r="K281" s="829"/>
      <c r="L281" s="830"/>
    </row>
    <row r="282" spans="2:12" x14ac:dyDescent="0.2">
      <c r="B282" s="886" t="s">
        <v>357</v>
      </c>
      <c r="C282" s="876"/>
      <c r="D282" s="877"/>
      <c r="E282" s="852" t="s">
        <v>358</v>
      </c>
      <c r="F282" s="853"/>
      <c r="G282" s="853"/>
      <c r="H282" s="853"/>
      <c r="I282" s="853"/>
      <c r="J282" s="853"/>
      <c r="K282" s="854"/>
      <c r="L282" s="887" t="s">
        <v>359</v>
      </c>
    </row>
    <row r="283" spans="2:12" x14ac:dyDescent="0.2">
      <c r="B283" s="886"/>
      <c r="C283" s="876"/>
      <c r="D283" s="877"/>
      <c r="E283" s="855"/>
      <c r="F283" s="856"/>
      <c r="G283" s="856"/>
      <c r="H283" s="856"/>
      <c r="I283" s="856"/>
      <c r="J283" s="856"/>
      <c r="K283" s="857"/>
      <c r="L283" s="888"/>
    </row>
    <row r="284" spans="2:12" x14ac:dyDescent="0.2">
      <c r="B284" s="889" t="s">
        <v>400</v>
      </c>
      <c r="C284" s="781"/>
      <c r="D284" s="890"/>
      <c r="E284" s="822" t="s">
        <v>412</v>
      </c>
      <c r="F284" s="891"/>
      <c r="G284" s="891"/>
      <c r="H284" s="891"/>
      <c r="I284" s="891"/>
      <c r="J284" s="891"/>
      <c r="K284" s="890"/>
      <c r="L284" s="220">
        <v>2</v>
      </c>
    </row>
    <row r="285" spans="2:12" x14ac:dyDescent="0.2">
      <c r="B285" s="793" t="s">
        <v>416</v>
      </c>
      <c r="C285" s="781"/>
      <c r="D285" s="890"/>
      <c r="E285" s="892" t="s">
        <v>417</v>
      </c>
      <c r="F285" s="891"/>
      <c r="G285" s="891"/>
      <c r="H285" s="891"/>
      <c r="I285" s="891"/>
      <c r="J285" s="891"/>
      <c r="K285" s="890"/>
      <c r="L285" s="220">
        <v>1</v>
      </c>
    </row>
    <row r="286" spans="2:12" x14ac:dyDescent="0.2">
      <c r="B286" s="793" t="s">
        <v>411</v>
      </c>
      <c r="C286" s="891"/>
      <c r="D286" s="890"/>
      <c r="E286" s="892" t="s">
        <v>413</v>
      </c>
      <c r="F286" s="891"/>
      <c r="G286" s="891"/>
      <c r="H286" s="891"/>
      <c r="I286" s="891"/>
      <c r="J286" s="891"/>
      <c r="K286" s="890"/>
      <c r="L286" s="221">
        <v>1</v>
      </c>
    </row>
    <row r="287" spans="2:12" x14ac:dyDescent="0.2">
      <c r="B287" s="793"/>
      <c r="C287" s="891"/>
      <c r="D287" s="890"/>
      <c r="E287" s="892"/>
      <c r="F287" s="891"/>
      <c r="G287" s="891"/>
      <c r="H287" s="891"/>
      <c r="I287" s="891"/>
      <c r="J287" s="891"/>
      <c r="K287" s="890"/>
      <c r="L287" s="221"/>
    </row>
    <row r="288" spans="2:12" x14ac:dyDescent="0.2">
      <c r="B288" s="825" t="s">
        <v>360</v>
      </c>
      <c r="C288" s="893"/>
      <c r="D288" s="893"/>
      <c r="E288" s="893"/>
      <c r="F288" s="893"/>
      <c r="G288" s="893"/>
      <c r="H288" s="893"/>
      <c r="I288" s="893"/>
      <c r="J288" s="893"/>
      <c r="K288" s="827"/>
      <c r="L288" s="224">
        <f>SUM(L284:L287)</f>
        <v>4</v>
      </c>
    </row>
    <row r="289" spans="2:12" x14ac:dyDescent="0.2">
      <c r="B289" s="828" t="s">
        <v>361</v>
      </c>
      <c r="C289" s="829"/>
      <c r="D289" s="829"/>
      <c r="E289" s="829"/>
      <c r="F289" s="829"/>
      <c r="G289" s="829"/>
      <c r="H289" s="829"/>
      <c r="I289" s="829"/>
      <c r="J289" s="829"/>
      <c r="K289" s="829"/>
      <c r="L289" s="830"/>
    </row>
    <row r="290" spans="2:12" x14ac:dyDescent="0.2">
      <c r="B290" s="846" t="s">
        <v>362</v>
      </c>
      <c r="C290" s="852" t="s">
        <v>357</v>
      </c>
      <c r="D290" s="854"/>
      <c r="E290" s="852" t="s">
        <v>358</v>
      </c>
      <c r="F290" s="853"/>
      <c r="G290" s="853"/>
      <c r="H290" s="853"/>
      <c r="I290" s="853"/>
      <c r="J290" s="853"/>
      <c r="K290" s="854"/>
      <c r="L290" s="869" t="s">
        <v>359</v>
      </c>
    </row>
    <row r="291" spans="2:12" x14ac:dyDescent="0.2">
      <c r="B291" s="847"/>
      <c r="C291" s="855"/>
      <c r="D291" s="857"/>
      <c r="E291" s="855"/>
      <c r="F291" s="856"/>
      <c r="G291" s="856"/>
      <c r="H291" s="856"/>
      <c r="I291" s="856"/>
      <c r="J291" s="856"/>
      <c r="K291" s="857"/>
      <c r="L291" s="870"/>
    </row>
    <row r="292" spans="2:12" x14ac:dyDescent="0.2">
      <c r="B292" s="335"/>
      <c r="C292" s="871"/>
      <c r="D292" s="872"/>
      <c r="E292" s="873"/>
      <c r="F292" s="874"/>
      <c r="G292" s="874"/>
      <c r="H292" s="874"/>
      <c r="I292" s="874"/>
      <c r="J292" s="874"/>
      <c r="K292" s="865"/>
      <c r="L292" s="336"/>
    </row>
    <row r="293" spans="2:12" x14ac:dyDescent="0.2">
      <c r="B293" s="335"/>
      <c r="C293" s="871"/>
      <c r="D293" s="872"/>
      <c r="E293" s="873"/>
      <c r="F293" s="874"/>
      <c r="G293" s="874"/>
      <c r="H293" s="874"/>
      <c r="I293" s="874"/>
      <c r="J293" s="874"/>
      <c r="K293" s="865"/>
      <c r="L293" s="336"/>
    </row>
    <row r="294" spans="2:12" x14ac:dyDescent="0.2">
      <c r="B294" s="335"/>
      <c r="C294" s="871"/>
      <c r="D294" s="872"/>
      <c r="E294" s="875"/>
      <c r="F294" s="876"/>
      <c r="G294" s="876"/>
      <c r="H294" s="876"/>
      <c r="I294" s="876"/>
      <c r="J294" s="876"/>
      <c r="K294" s="877"/>
      <c r="L294" s="336"/>
    </row>
    <row r="295" spans="2:12" x14ac:dyDescent="0.2">
      <c r="B295" s="335"/>
      <c r="C295" s="871"/>
      <c r="D295" s="872"/>
      <c r="E295" s="875"/>
      <c r="F295" s="876"/>
      <c r="G295" s="876"/>
      <c r="H295" s="876"/>
      <c r="I295" s="876"/>
      <c r="J295" s="876"/>
      <c r="K295" s="877"/>
      <c r="L295" s="336"/>
    </row>
    <row r="296" spans="2:12" x14ac:dyDescent="0.2">
      <c r="B296" s="335"/>
      <c r="C296" s="871"/>
      <c r="D296" s="872"/>
      <c r="E296" s="875"/>
      <c r="F296" s="876"/>
      <c r="G296" s="876"/>
      <c r="H296" s="876"/>
      <c r="I296" s="876"/>
      <c r="J296" s="876"/>
      <c r="K296" s="877"/>
      <c r="L296" s="336"/>
    </row>
    <row r="297" spans="2:12" x14ac:dyDescent="0.2">
      <c r="B297" s="878" t="s">
        <v>360</v>
      </c>
      <c r="C297" s="879"/>
      <c r="D297" s="879"/>
      <c r="E297" s="879"/>
      <c r="F297" s="879"/>
      <c r="G297" s="879"/>
      <c r="H297" s="879"/>
      <c r="I297" s="879"/>
      <c r="J297" s="879"/>
      <c r="K297" s="880"/>
      <c r="L297" s="227">
        <f>SUM(L292:L296)</f>
        <v>0</v>
      </c>
    </row>
    <row r="298" spans="2:12" x14ac:dyDescent="0.2">
      <c r="B298" s="881" t="s">
        <v>406</v>
      </c>
      <c r="C298" s="882"/>
      <c r="D298" s="882"/>
      <c r="E298" s="882"/>
      <c r="F298" s="882"/>
      <c r="G298" s="882"/>
      <c r="H298" s="882"/>
      <c r="I298" s="882"/>
      <c r="J298" s="882"/>
      <c r="K298" s="883"/>
      <c r="L298" s="228">
        <f>L297+L288</f>
        <v>4</v>
      </c>
    </row>
    <row r="299" spans="2:12" x14ac:dyDescent="0.2">
      <c r="B299" s="783" t="s">
        <v>215</v>
      </c>
      <c r="C299" s="784"/>
      <c r="D299" s="784"/>
      <c r="E299" s="784"/>
      <c r="F299" s="784"/>
      <c r="G299" s="784"/>
      <c r="H299" s="784"/>
      <c r="I299" s="784"/>
      <c r="J299" s="784"/>
      <c r="K299" s="784"/>
      <c r="L299" s="785"/>
    </row>
    <row r="300" spans="2:12" x14ac:dyDescent="0.2">
      <c r="B300" s="828" t="s">
        <v>363</v>
      </c>
      <c r="C300" s="829"/>
      <c r="D300" s="829"/>
      <c r="E300" s="829"/>
      <c r="F300" s="829"/>
      <c r="G300" s="829"/>
      <c r="H300" s="829"/>
      <c r="I300" s="829"/>
      <c r="J300" s="828" t="s">
        <v>364</v>
      </c>
      <c r="K300" s="829"/>
      <c r="L300" s="830"/>
    </row>
    <row r="301" spans="2:12" x14ac:dyDescent="0.2">
      <c r="B301" s="846" t="s">
        <v>362</v>
      </c>
      <c r="C301" s="848" t="s">
        <v>29</v>
      </c>
      <c r="D301" s="849"/>
      <c r="E301" s="852" t="s">
        <v>1</v>
      </c>
      <c r="F301" s="853"/>
      <c r="G301" s="853"/>
      <c r="H301" s="854"/>
      <c r="I301" s="858" t="s">
        <v>359</v>
      </c>
      <c r="J301" s="860" t="s">
        <v>29</v>
      </c>
      <c r="K301" s="862" t="s">
        <v>1</v>
      </c>
      <c r="L301" s="858" t="s">
        <v>365</v>
      </c>
    </row>
    <row r="302" spans="2:12" x14ac:dyDescent="0.2">
      <c r="B302" s="847"/>
      <c r="C302" s="850"/>
      <c r="D302" s="851"/>
      <c r="E302" s="855"/>
      <c r="F302" s="856"/>
      <c r="G302" s="856"/>
      <c r="H302" s="857"/>
      <c r="I302" s="859"/>
      <c r="J302" s="861"/>
      <c r="K302" s="863"/>
      <c r="L302" s="859"/>
    </row>
    <row r="303" spans="2:12" x14ac:dyDescent="0.2">
      <c r="B303" s="229"/>
      <c r="C303" s="864"/>
      <c r="D303" s="865"/>
      <c r="E303" s="864"/>
      <c r="F303" s="866"/>
      <c r="G303" s="866"/>
      <c r="H303" s="865"/>
      <c r="I303" s="231"/>
      <c r="J303" s="334"/>
      <c r="K303" s="326"/>
      <c r="L303" s="221"/>
    </row>
    <row r="304" spans="2:12" x14ac:dyDescent="0.2">
      <c r="B304" s="229"/>
      <c r="C304" s="864"/>
      <c r="D304" s="865"/>
      <c r="E304" s="864"/>
      <c r="F304" s="866"/>
      <c r="G304" s="866"/>
      <c r="H304" s="865"/>
      <c r="I304" s="234"/>
      <c r="J304" s="235"/>
      <c r="K304" s="236"/>
      <c r="L304" s="237"/>
    </row>
    <row r="305" spans="2:12" x14ac:dyDescent="0.2">
      <c r="B305" s="229"/>
      <c r="C305" s="864"/>
      <c r="D305" s="865"/>
      <c r="E305" s="864"/>
      <c r="F305" s="866"/>
      <c r="G305" s="866"/>
      <c r="H305" s="865"/>
      <c r="I305" s="239"/>
      <c r="J305" s="230"/>
      <c r="K305" s="238"/>
      <c r="L305" s="220"/>
    </row>
    <row r="306" spans="2:12" x14ac:dyDescent="0.2">
      <c r="B306" s="825" t="s">
        <v>366</v>
      </c>
      <c r="C306" s="826"/>
      <c r="D306" s="826"/>
      <c r="E306" s="826"/>
      <c r="F306" s="826"/>
      <c r="G306" s="826"/>
      <c r="H306" s="827"/>
      <c r="I306" s="252">
        <f>SUM(I303:I305)</f>
        <v>0</v>
      </c>
      <c r="J306" s="867" t="s">
        <v>366</v>
      </c>
      <c r="K306" s="868"/>
      <c r="L306" s="240">
        <f>SUM(L303:L305)</f>
        <v>0</v>
      </c>
    </row>
    <row r="307" spans="2:12" x14ac:dyDescent="0.2">
      <c r="B307" s="825" t="s">
        <v>27</v>
      </c>
      <c r="C307" s="826"/>
      <c r="D307" s="826"/>
      <c r="E307" s="826"/>
      <c r="F307" s="826"/>
      <c r="G307" s="826"/>
      <c r="H307" s="826"/>
      <c r="I307" s="826"/>
      <c r="J307" s="826"/>
      <c r="K307" s="827"/>
      <c r="L307" s="240">
        <f>L306+I306</f>
        <v>0</v>
      </c>
    </row>
    <row r="308" spans="2:12" x14ac:dyDescent="0.2">
      <c r="B308" s="783" t="s">
        <v>388</v>
      </c>
      <c r="C308" s="784"/>
      <c r="D308" s="784"/>
      <c r="E308" s="784"/>
      <c r="F308" s="784"/>
      <c r="G308" s="784"/>
      <c r="H308" s="784"/>
      <c r="I308" s="784"/>
      <c r="J308" s="784"/>
      <c r="K308" s="784"/>
      <c r="L308" s="785"/>
    </row>
    <row r="309" spans="2:12" x14ac:dyDescent="0.2">
      <c r="B309" s="828" t="s">
        <v>368</v>
      </c>
      <c r="C309" s="829"/>
      <c r="D309" s="830"/>
      <c r="E309" s="829" t="s">
        <v>394</v>
      </c>
      <c r="F309" s="829"/>
      <c r="G309" s="831" t="s">
        <v>389</v>
      </c>
      <c r="H309" s="832"/>
      <c r="I309" s="832"/>
      <c r="J309" s="832"/>
      <c r="K309" s="832"/>
      <c r="L309" s="833"/>
    </row>
    <row r="310" spans="2:12" x14ac:dyDescent="0.2">
      <c r="B310" s="834" t="s">
        <v>393</v>
      </c>
      <c r="C310" s="835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904"/>
      <c r="E311" s="268"/>
      <c r="F311" s="905"/>
      <c r="G311" s="831"/>
      <c r="H311" s="832"/>
      <c r="I311" s="832"/>
      <c r="J311" s="832"/>
      <c r="K311" s="832"/>
      <c r="L311" s="833"/>
    </row>
    <row r="312" spans="2:12" x14ac:dyDescent="0.2">
      <c r="B312" s="324"/>
      <c r="C312" s="324"/>
      <c r="D312" s="837"/>
      <c r="E312" s="268"/>
      <c r="F312" s="839"/>
      <c r="G312" s="831"/>
      <c r="H312" s="832"/>
      <c r="I312" s="832"/>
      <c r="J312" s="832"/>
      <c r="K312" s="832"/>
      <c r="L312" s="833"/>
    </row>
    <row r="313" spans="2:12" x14ac:dyDescent="0.2">
      <c r="B313" s="840" t="s">
        <v>367</v>
      </c>
      <c r="C313" s="841"/>
      <c r="D313" s="841"/>
      <c r="E313" s="841"/>
      <c r="F313" s="841"/>
      <c r="G313" s="841"/>
      <c r="H313" s="841"/>
      <c r="I313" s="841"/>
      <c r="J313" s="841"/>
      <c r="K313" s="841"/>
      <c r="L313" s="842"/>
    </row>
    <row r="314" spans="2:12" ht="25.5" x14ac:dyDescent="0.2">
      <c r="B314" s="263" t="s">
        <v>368</v>
      </c>
      <c r="C314" s="843" t="s">
        <v>369</v>
      </c>
      <c r="D314" s="844"/>
      <c r="E314" s="845"/>
      <c r="F314" s="843" t="s">
        <v>370</v>
      </c>
      <c r="G314" s="844"/>
      <c r="H314" s="845"/>
      <c r="I314" s="843" t="s">
        <v>371</v>
      </c>
      <c r="J314" s="845"/>
      <c r="K314" s="241" t="s">
        <v>372</v>
      </c>
      <c r="L314" s="242" t="s">
        <v>373</v>
      </c>
    </row>
    <row r="315" spans="2:12" x14ac:dyDescent="0.2">
      <c r="B315" s="243" t="s">
        <v>374</v>
      </c>
      <c r="C315" s="806" t="s">
        <v>407</v>
      </c>
      <c r="D315" s="807"/>
      <c r="E315" s="808"/>
      <c r="F315" s="809"/>
      <c r="G315" s="810"/>
      <c r="H315" s="330"/>
      <c r="I315" s="809"/>
      <c r="J315" s="810"/>
      <c r="K315" s="266"/>
      <c r="L315" s="245"/>
    </row>
    <row r="316" spans="2:12" x14ac:dyDescent="0.2">
      <c r="B316" s="243" t="s">
        <v>375</v>
      </c>
      <c r="C316" s="806" t="s">
        <v>407</v>
      </c>
      <c r="D316" s="807"/>
      <c r="E316" s="808"/>
      <c r="F316" s="809"/>
      <c r="G316" s="810"/>
      <c r="H316" s="330"/>
      <c r="I316" s="809"/>
      <c r="J316" s="810"/>
      <c r="K316" s="266"/>
      <c r="L316" s="245"/>
    </row>
    <row r="317" spans="2:12" x14ac:dyDescent="0.2">
      <c r="B317" s="243" t="s">
        <v>376</v>
      </c>
      <c r="C317" s="806" t="s">
        <v>407</v>
      </c>
      <c r="D317" s="807"/>
      <c r="E317" s="808"/>
      <c r="F317" s="809"/>
      <c r="G317" s="810"/>
      <c r="H317" s="330"/>
      <c r="I317" s="809"/>
      <c r="J317" s="810"/>
      <c r="K317" s="266"/>
      <c r="L317" s="245"/>
    </row>
    <row r="318" spans="2:12" x14ac:dyDescent="0.2">
      <c r="B318" s="811" t="s">
        <v>377</v>
      </c>
      <c r="C318" s="812"/>
      <c r="D318" s="812"/>
      <c r="E318" s="812"/>
      <c r="F318" s="812"/>
      <c r="G318" s="812"/>
      <c r="H318" s="812"/>
      <c r="I318" s="812"/>
      <c r="J318" s="813"/>
      <c r="K318" s="820" t="s">
        <v>378</v>
      </c>
      <c r="L318" s="821"/>
    </row>
    <row r="319" spans="2:12" x14ac:dyDescent="0.2">
      <c r="B319" s="814"/>
      <c r="C319" s="815"/>
      <c r="D319" s="815"/>
      <c r="E319" s="815"/>
      <c r="F319" s="815"/>
      <c r="G319" s="815"/>
      <c r="H319" s="815"/>
      <c r="I319" s="815"/>
      <c r="J319" s="816"/>
      <c r="K319" s="246" t="s">
        <v>379</v>
      </c>
      <c r="L319" s="245"/>
    </row>
    <row r="320" spans="2:12" x14ac:dyDescent="0.2">
      <c r="B320" s="814"/>
      <c r="C320" s="815"/>
      <c r="D320" s="815"/>
      <c r="E320" s="815"/>
      <c r="F320" s="815"/>
      <c r="G320" s="815"/>
      <c r="H320" s="815"/>
      <c r="I320" s="815"/>
      <c r="J320" s="816"/>
      <c r="K320" s="246" t="s">
        <v>380</v>
      </c>
      <c r="L320" s="245"/>
    </row>
    <row r="321" spans="2:12" ht="13.5" thickBot="1" x14ac:dyDescent="0.25">
      <c r="B321" s="817"/>
      <c r="C321" s="818"/>
      <c r="D321" s="818"/>
      <c r="E321" s="818"/>
      <c r="F321" s="818"/>
      <c r="G321" s="818"/>
      <c r="H321" s="818"/>
      <c r="I321" s="818"/>
      <c r="J321" s="819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83" t="s">
        <v>382</v>
      </c>
      <c r="C324" s="784"/>
      <c r="D324" s="784"/>
      <c r="E324" s="784"/>
      <c r="F324" s="784"/>
      <c r="G324" s="784"/>
      <c r="H324" s="784"/>
      <c r="I324" s="784"/>
      <c r="J324" s="784"/>
      <c r="K324" s="784"/>
      <c r="L324" s="785"/>
    </row>
    <row r="325" spans="2:12" x14ac:dyDescent="0.2">
      <c r="B325" s="300">
        <v>1</v>
      </c>
      <c r="C325" s="786" t="s">
        <v>457</v>
      </c>
      <c r="D325" s="781"/>
      <c r="E325" s="781"/>
      <c r="F325" s="781"/>
      <c r="G325" s="781"/>
      <c r="H325" s="781"/>
      <c r="I325" s="781"/>
      <c r="J325" s="781"/>
      <c r="K325" s="781"/>
      <c r="L325" s="782"/>
    </row>
    <row r="326" spans="2:12" x14ac:dyDescent="0.2">
      <c r="B326" s="339">
        <v>2</v>
      </c>
      <c r="C326" s="786" t="s">
        <v>460</v>
      </c>
      <c r="D326" s="781"/>
      <c r="E326" s="781"/>
      <c r="F326" s="781"/>
      <c r="G326" s="781"/>
      <c r="H326" s="781"/>
      <c r="I326" s="781"/>
      <c r="J326" s="781"/>
      <c r="K326" s="781"/>
      <c r="L326" s="782"/>
    </row>
    <row r="327" spans="2:12" x14ac:dyDescent="0.2">
      <c r="B327" s="339">
        <v>3</v>
      </c>
      <c r="C327" s="822" t="s">
        <v>462</v>
      </c>
      <c r="D327" s="823"/>
      <c r="E327" s="823"/>
      <c r="F327" s="823"/>
      <c r="G327" s="823"/>
      <c r="H327" s="823"/>
      <c r="I327" s="823"/>
      <c r="J327" s="823"/>
      <c r="K327" s="823"/>
      <c r="L327" s="824"/>
    </row>
    <row r="328" spans="2:12" x14ac:dyDescent="0.2">
      <c r="B328" s="356">
        <v>4</v>
      </c>
      <c r="C328" s="822" t="s">
        <v>432</v>
      </c>
      <c r="D328" s="823"/>
      <c r="E328" s="823"/>
      <c r="F328" s="823"/>
      <c r="G328" s="823"/>
      <c r="H328" s="823"/>
      <c r="I328" s="823"/>
      <c r="J328" s="823"/>
      <c r="K328" s="823"/>
      <c r="L328" s="824"/>
    </row>
    <row r="329" spans="2:12" x14ac:dyDescent="0.2">
      <c r="B329" s="356"/>
      <c r="C329" s="906"/>
      <c r="D329" s="907"/>
      <c r="E329" s="907"/>
      <c r="F329" s="907"/>
      <c r="G329" s="907"/>
      <c r="H329" s="907"/>
      <c r="I329" s="907"/>
      <c r="J329" s="907"/>
      <c r="K329" s="907"/>
      <c r="L329" s="908"/>
    </row>
    <row r="330" spans="2:12" x14ac:dyDescent="0.2">
      <c r="B330" s="300"/>
      <c r="C330" s="822"/>
      <c r="D330" s="823"/>
      <c r="E330" s="823"/>
      <c r="F330" s="823"/>
      <c r="G330" s="823"/>
      <c r="H330" s="823"/>
      <c r="I330" s="823"/>
      <c r="J330" s="823"/>
      <c r="K330" s="823"/>
      <c r="L330" s="824"/>
    </row>
    <row r="331" spans="2:12" x14ac:dyDescent="0.2">
      <c r="B331" s="783" t="s">
        <v>386</v>
      </c>
      <c r="C331" s="784"/>
      <c r="D331" s="784"/>
      <c r="E331" s="784"/>
      <c r="F331" s="784"/>
      <c r="G331" s="784"/>
      <c r="H331" s="784"/>
      <c r="I331" s="784"/>
      <c r="J331" s="784"/>
      <c r="K331" s="784"/>
      <c r="L331" s="785"/>
    </row>
    <row r="332" spans="2:12" x14ac:dyDescent="0.2">
      <c r="B332" s="269">
        <v>1</v>
      </c>
      <c r="C332" s="780" t="s">
        <v>419</v>
      </c>
      <c r="D332" s="781"/>
      <c r="E332" s="781"/>
      <c r="F332" s="781"/>
      <c r="G332" s="781"/>
      <c r="H332" s="781"/>
      <c r="I332" s="781"/>
      <c r="J332" s="781"/>
      <c r="K332" s="781"/>
      <c r="L332" s="782"/>
    </row>
    <row r="333" spans="2:12" x14ac:dyDescent="0.2">
      <c r="B333" s="269"/>
      <c r="C333" s="780"/>
      <c r="D333" s="781"/>
      <c r="E333" s="781"/>
      <c r="F333" s="781"/>
      <c r="G333" s="781"/>
      <c r="H333" s="781"/>
      <c r="I333" s="781"/>
      <c r="J333" s="781"/>
      <c r="K333" s="781"/>
      <c r="L333" s="782"/>
    </row>
    <row r="334" spans="2:12" x14ac:dyDescent="0.2">
      <c r="B334" s="269"/>
      <c r="C334" s="780"/>
      <c r="D334" s="781"/>
      <c r="E334" s="781"/>
      <c r="F334" s="781"/>
      <c r="G334" s="781"/>
      <c r="H334" s="781"/>
      <c r="I334" s="781"/>
      <c r="J334" s="781"/>
      <c r="K334" s="781"/>
      <c r="L334" s="782"/>
    </row>
    <row r="335" spans="2:12" x14ac:dyDescent="0.2">
      <c r="B335" s="783" t="s">
        <v>387</v>
      </c>
      <c r="C335" s="784"/>
      <c r="D335" s="784"/>
      <c r="E335" s="784"/>
      <c r="F335" s="784"/>
      <c r="G335" s="784"/>
      <c r="H335" s="784"/>
      <c r="I335" s="784"/>
      <c r="J335" s="784"/>
      <c r="K335" s="784"/>
      <c r="L335" s="785"/>
    </row>
    <row r="336" spans="2:12" x14ac:dyDescent="0.2">
      <c r="B336" s="269"/>
      <c r="C336" s="780"/>
      <c r="D336" s="781"/>
      <c r="E336" s="781"/>
      <c r="F336" s="781"/>
      <c r="G336" s="781"/>
      <c r="H336" s="781"/>
      <c r="I336" s="781"/>
      <c r="J336" s="781"/>
      <c r="K336" s="781"/>
      <c r="L336" s="782"/>
    </row>
    <row r="337" spans="2:12" x14ac:dyDescent="0.2">
      <c r="B337" s="269"/>
      <c r="C337" s="780"/>
      <c r="D337" s="781"/>
      <c r="E337" s="781"/>
      <c r="F337" s="781"/>
      <c r="G337" s="781"/>
      <c r="H337" s="781"/>
      <c r="I337" s="781"/>
      <c r="J337" s="781"/>
      <c r="K337" s="781"/>
      <c r="L337" s="782"/>
    </row>
    <row r="338" spans="2:12" x14ac:dyDescent="0.2">
      <c r="B338" s="269"/>
      <c r="C338" s="780"/>
      <c r="D338" s="781"/>
      <c r="E338" s="781"/>
      <c r="F338" s="781"/>
      <c r="G338" s="781"/>
      <c r="H338" s="781"/>
      <c r="I338" s="781"/>
      <c r="J338" s="781"/>
      <c r="K338" s="781"/>
      <c r="L338" s="782"/>
    </row>
    <row r="339" spans="2:12" x14ac:dyDescent="0.2">
      <c r="B339" s="790" t="s">
        <v>383</v>
      </c>
      <c r="C339" s="791"/>
      <c r="D339" s="791"/>
      <c r="E339" s="791"/>
      <c r="F339" s="791"/>
      <c r="G339" s="791"/>
      <c r="H339" s="791"/>
      <c r="I339" s="791"/>
      <c r="J339" s="791"/>
      <c r="K339" s="791"/>
      <c r="L339" s="792"/>
    </row>
    <row r="340" spans="2:12" x14ac:dyDescent="0.2">
      <c r="B340" s="793" t="s">
        <v>446</v>
      </c>
      <c r="C340" s="781"/>
      <c r="D340" s="781"/>
      <c r="E340" s="781"/>
      <c r="F340" s="781"/>
      <c r="G340" s="781"/>
      <c r="H340" s="781"/>
      <c r="I340" s="781"/>
      <c r="J340" s="781"/>
      <c r="K340" s="781"/>
      <c r="L340" s="782"/>
    </row>
    <row r="341" spans="2:12" x14ac:dyDescent="0.2">
      <c r="B341" s="793"/>
      <c r="C341" s="781"/>
      <c r="D341" s="781"/>
      <c r="E341" s="781"/>
      <c r="F341" s="781"/>
      <c r="G341" s="781"/>
      <c r="H341" s="781"/>
      <c r="I341" s="781"/>
      <c r="J341" s="781"/>
      <c r="K341" s="781"/>
      <c r="L341" s="782"/>
    </row>
    <row r="342" spans="2:12" x14ac:dyDescent="0.2">
      <c r="B342" s="793"/>
      <c r="C342" s="781"/>
      <c r="D342" s="781"/>
      <c r="E342" s="781"/>
      <c r="F342" s="781"/>
      <c r="G342" s="781"/>
      <c r="H342" s="781"/>
      <c r="I342" s="781"/>
      <c r="J342" s="781"/>
      <c r="K342" s="781"/>
      <c r="L342" s="782"/>
    </row>
    <row r="343" spans="2:12" x14ac:dyDescent="0.2">
      <c r="B343" s="793"/>
      <c r="C343" s="781"/>
      <c r="D343" s="781"/>
      <c r="E343" s="781"/>
      <c r="F343" s="781"/>
      <c r="G343" s="781"/>
      <c r="H343" s="781"/>
      <c r="I343" s="781"/>
      <c r="J343" s="781"/>
      <c r="K343" s="781"/>
      <c r="L343" s="782"/>
    </row>
    <row r="344" spans="2:12" x14ac:dyDescent="0.2">
      <c r="B344" s="794"/>
      <c r="C344" s="795"/>
      <c r="D344" s="795"/>
      <c r="E344" s="795"/>
      <c r="F344" s="795"/>
      <c r="G344" s="327"/>
      <c r="H344" s="795"/>
      <c r="I344" s="795"/>
      <c r="J344" s="795"/>
      <c r="K344" s="795"/>
      <c r="L344" s="800"/>
    </row>
    <row r="345" spans="2:12" x14ac:dyDescent="0.2">
      <c r="B345" s="796"/>
      <c r="C345" s="797"/>
      <c r="D345" s="797"/>
      <c r="E345" s="797"/>
      <c r="F345" s="797"/>
      <c r="G345" s="328"/>
      <c r="H345" s="797"/>
      <c r="I345" s="797"/>
      <c r="J345" s="797"/>
      <c r="K345" s="797"/>
      <c r="L345" s="801"/>
    </row>
    <row r="346" spans="2:12" x14ac:dyDescent="0.2">
      <c r="B346" s="796"/>
      <c r="C346" s="797"/>
      <c r="D346" s="797"/>
      <c r="E346" s="797"/>
      <c r="F346" s="797"/>
      <c r="G346" s="328"/>
      <c r="H346" s="797"/>
      <c r="I346" s="797"/>
      <c r="J346" s="797"/>
      <c r="K346" s="797"/>
      <c r="L346" s="801"/>
    </row>
    <row r="347" spans="2:12" x14ac:dyDescent="0.2">
      <c r="B347" s="798"/>
      <c r="C347" s="799"/>
      <c r="D347" s="799"/>
      <c r="E347" s="799"/>
      <c r="F347" s="799"/>
      <c r="G347" s="329"/>
      <c r="H347" s="799"/>
      <c r="I347" s="799"/>
      <c r="J347" s="799"/>
      <c r="K347" s="799"/>
      <c r="L347" s="802"/>
    </row>
    <row r="348" spans="2:12" ht="13.5" thickBot="1" x14ac:dyDescent="0.25">
      <c r="B348" s="803" t="s">
        <v>384</v>
      </c>
      <c r="C348" s="804"/>
      <c r="D348" s="804"/>
      <c r="E348" s="804"/>
      <c r="F348" s="804"/>
      <c r="G348" s="325"/>
      <c r="H348" s="804" t="s">
        <v>385</v>
      </c>
      <c r="I348" s="804"/>
      <c r="J348" s="804"/>
      <c r="K348" s="804"/>
      <c r="L348" s="805"/>
    </row>
    <row r="350" spans="2:12" ht="13.5" thickBot="1" x14ac:dyDescent="0.25"/>
    <row r="351" spans="2:12" ht="23.25" x14ac:dyDescent="0.2">
      <c r="B351" s="894" t="s">
        <v>336</v>
      </c>
      <c r="C351" s="895"/>
      <c r="D351" s="895"/>
      <c r="E351" s="895"/>
      <c r="F351" s="895"/>
      <c r="G351" s="895"/>
      <c r="H351" s="895"/>
      <c r="I351" s="895"/>
      <c r="J351" s="895"/>
      <c r="K351" s="895"/>
      <c r="L351" s="896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897" t="s">
        <v>338</v>
      </c>
      <c r="E354" s="897"/>
      <c r="F354" s="897"/>
      <c r="G354" s="897"/>
      <c r="H354" s="897"/>
      <c r="I354" s="897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898" t="s">
        <v>340</v>
      </c>
      <c r="E355" s="898"/>
      <c r="F355" s="898"/>
      <c r="G355" s="898"/>
      <c r="H355" s="898"/>
      <c r="I355" s="898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899" t="s">
        <v>342</v>
      </c>
      <c r="E356" s="899"/>
      <c r="F356" s="899"/>
      <c r="G356" s="899"/>
      <c r="H356" s="899"/>
      <c r="I356" s="899"/>
      <c r="J356" s="214"/>
      <c r="K356" s="211" t="s">
        <v>343</v>
      </c>
      <c r="L356" s="255">
        <f>IFERROR(L354-L355,"")</f>
        <v>26</v>
      </c>
    </row>
    <row r="357" spans="2:12" x14ac:dyDescent="0.2">
      <c r="B357" s="783" t="s">
        <v>344</v>
      </c>
      <c r="C357" s="784"/>
      <c r="D357" s="784"/>
      <c r="E357" s="784"/>
      <c r="F357" s="784"/>
      <c r="G357" s="784"/>
      <c r="H357" s="784"/>
      <c r="I357" s="784"/>
      <c r="J357" s="784"/>
      <c r="K357" s="784"/>
      <c r="L357" s="785"/>
    </row>
    <row r="358" spans="2:12" x14ac:dyDescent="0.2">
      <c r="B358" s="900" t="s">
        <v>345</v>
      </c>
      <c r="C358" s="884"/>
      <c r="D358" s="884" t="s">
        <v>404</v>
      </c>
      <c r="E358" s="884"/>
      <c r="F358" s="884"/>
      <c r="G358" s="884"/>
      <c r="H358" s="884"/>
      <c r="I358" s="884"/>
      <c r="J358" s="884"/>
      <c r="K358" s="216" t="s">
        <v>346</v>
      </c>
      <c r="L358" s="217">
        <v>44670</v>
      </c>
    </row>
    <row r="359" spans="2:12" x14ac:dyDescent="0.2">
      <c r="B359" s="354" t="s">
        <v>347</v>
      </c>
      <c r="C359" s="884"/>
      <c r="D359" s="884"/>
      <c r="E359" s="884"/>
      <c r="F359" s="884"/>
      <c r="G359" s="884"/>
      <c r="H359" s="884"/>
      <c r="I359" s="884"/>
      <c r="J359" s="884"/>
      <c r="K359" s="216" t="s">
        <v>348</v>
      </c>
      <c r="L359" s="217">
        <v>44701</v>
      </c>
    </row>
    <row r="360" spans="2:12" x14ac:dyDescent="0.2">
      <c r="B360" s="900" t="s">
        <v>349</v>
      </c>
      <c r="C360" s="884"/>
      <c r="D360" s="884" t="s">
        <v>405</v>
      </c>
      <c r="E360" s="884"/>
      <c r="F360" s="884"/>
      <c r="G360" s="884"/>
      <c r="H360" s="884"/>
      <c r="I360" s="884"/>
      <c r="J360" s="884"/>
      <c r="K360" s="884"/>
      <c r="L360" s="885"/>
    </row>
    <row r="361" spans="2:12" x14ac:dyDescent="0.2">
      <c r="B361" s="900" t="s">
        <v>350</v>
      </c>
      <c r="C361" s="901"/>
      <c r="D361" s="901"/>
      <c r="E361" s="884" t="s">
        <v>402</v>
      </c>
      <c r="F361" s="884"/>
      <c r="G361" s="884"/>
      <c r="H361" s="884"/>
      <c r="I361" s="884"/>
      <c r="J361" s="884"/>
      <c r="K361" s="884"/>
      <c r="L361" s="885"/>
    </row>
    <row r="362" spans="2:12" x14ac:dyDescent="0.2">
      <c r="B362" s="354" t="s">
        <v>351</v>
      </c>
      <c r="C362" s="355"/>
      <c r="D362" s="902"/>
      <c r="E362" s="902"/>
      <c r="F362" s="902"/>
      <c r="G362" s="902"/>
      <c r="H362" s="902"/>
      <c r="I362" s="902"/>
      <c r="J362" s="902"/>
      <c r="K362" s="902"/>
      <c r="L362" s="903"/>
    </row>
    <row r="363" spans="2:12" x14ac:dyDescent="0.2">
      <c r="B363" s="783" t="s">
        <v>352</v>
      </c>
      <c r="C363" s="784"/>
      <c r="D363" s="784"/>
      <c r="E363" s="784"/>
      <c r="F363" s="784"/>
      <c r="G363" s="784"/>
      <c r="H363" s="784"/>
      <c r="I363" s="784"/>
      <c r="J363" s="784"/>
      <c r="K363" s="784"/>
      <c r="L363" s="785"/>
    </row>
    <row r="364" spans="2:12" x14ac:dyDescent="0.2">
      <c r="B364" s="900" t="s">
        <v>353</v>
      </c>
      <c r="C364" s="901"/>
      <c r="D364" s="901"/>
      <c r="E364" s="884"/>
      <c r="F364" s="884"/>
      <c r="G364" s="884"/>
      <c r="H364" s="884"/>
      <c r="I364" s="884"/>
      <c r="J364" s="884"/>
      <c r="K364" s="884"/>
      <c r="L364" s="885"/>
    </row>
    <row r="365" spans="2:12" x14ac:dyDescent="0.2">
      <c r="B365" s="219" t="s">
        <v>321</v>
      </c>
      <c r="C365" s="884"/>
      <c r="D365" s="884"/>
      <c r="E365" s="884"/>
      <c r="F365" s="884"/>
      <c r="G365" s="884"/>
      <c r="H365" s="884"/>
      <c r="I365" s="884"/>
      <c r="J365" s="884"/>
      <c r="K365" s="884"/>
      <c r="L365" s="885"/>
    </row>
    <row r="366" spans="2:12" x14ac:dyDescent="0.2">
      <c r="B366" s="219" t="s">
        <v>351</v>
      </c>
      <c r="C366" s="884"/>
      <c r="D366" s="884"/>
      <c r="E366" s="884"/>
      <c r="F366" s="884"/>
      <c r="G366" s="884"/>
      <c r="H366" s="884"/>
      <c r="I366" s="884"/>
      <c r="J366" s="884"/>
      <c r="K366" s="884"/>
      <c r="L366" s="885"/>
    </row>
    <row r="367" spans="2:12" x14ac:dyDescent="0.2">
      <c r="B367" s="219" t="s">
        <v>354</v>
      </c>
      <c r="C367" s="884"/>
      <c r="D367" s="884"/>
      <c r="E367" s="884"/>
      <c r="F367" s="884"/>
      <c r="G367" s="884"/>
      <c r="H367" s="884"/>
      <c r="I367" s="884"/>
      <c r="J367" s="884"/>
      <c r="K367" s="884"/>
      <c r="L367" s="885"/>
    </row>
    <row r="368" spans="2:12" x14ac:dyDescent="0.2">
      <c r="B368" s="783" t="s">
        <v>355</v>
      </c>
      <c r="C368" s="784"/>
      <c r="D368" s="784"/>
      <c r="E368" s="784"/>
      <c r="F368" s="784"/>
      <c r="G368" s="784"/>
      <c r="H368" s="784"/>
      <c r="I368" s="784"/>
      <c r="J368" s="784"/>
      <c r="K368" s="784"/>
      <c r="L368" s="785"/>
    </row>
    <row r="369" spans="2:12" x14ac:dyDescent="0.2">
      <c r="B369" s="828" t="s">
        <v>356</v>
      </c>
      <c r="C369" s="829"/>
      <c r="D369" s="829"/>
      <c r="E369" s="829"/>
      <c r="F369" s="829"/>
      <c r="G369" s="829"/>
      <c r="H369" s="829"/>
      <c r="I369" s="829"/>
      <c r="J369" s="829"/>
      <c r="K369" s="829"/>
      <c r="L369" s="830"/>
    </row>
    <row r="370" spans="2:12" x14ac:dyDescent="0.2">
      <c r="B370" s="886" t="s">
        <v>357</v>
      </c>
      <c r="C370" s="876"/>
      <c r="D370" s="877"/>
      <c r="E370" s="852" t="s">
        <v>358</v>
      </c>
      <c r="F370" s="853"/>
      <c r="G370" s="853"/>
      <c r="H370" s="853"/>
      <c r="I370" s="853"/>
      <c r="J370" s="853"/>
      <c r="K370" s="854"/>
      <c r="L370" s="887" t="s">
        <v>359</v>
      </c>
    </row>
    <row r="371" spans="2:12" x14ac:dyDescent="0.2">
      <c r="B371" s="886"/>
      <c r="C371" s="876"/>
      <c r="D371" s="877"/>
      <c r="E371" s="855"/>
      <c r="F371" s="856"/>
      <c r="G371" s="856"/>
      <c r="H371" s="856"/>
      <c r="I371" s="856"/>
      <c r="J371" s="856"/>
      <c r="K371" s="857"/>
      <c r="L371" s="888"/>
    </row>
    <row r="372" spans="2:12" x14ac:dyDescent="0.2">
      <c r="B372" s="889" t="s">
        <v>400</v>
      </c>
      <c r="C372" s="781"/>
      <c r="D372" s="890"/>
      <c r="E372" s="822" t="s">
        <v>412</v>
      </c>
      <c r="F372" s="891"/>
      <c r="G372" s="891"/>
      <c r="H372" s="891"/>
      <c r="I372" s="891"/>
      <c r="J372" s="891"/>
      <c r="K372" s="890"/>
      <c r="L372" s="220">
        <v>2</v>
      </c>
    </row>
    <row r="373" spans="2:12" x14ac:dyDescent="0.2">
      <c r="B373" s="793" t="s">
        <v>416</v>
      </c>
      <c r="C373" s="781"/>
      <c r="D373" s="890"/>
      <c r="E373" s="892" t="s">
        <v>417</v>
      </c>
      <c r="F373" s="891"/>
      <c r="G373" s="891"/>
      <c r="H373" s="891"/>
      <c r="I373" s="891"/>
      <c r="J373" s="891"/>
      <c r="K373" s="890"/>
      <c r="L373" s="220">
        <v>1</v>
      </c>
    </row>
    <row r="374" spans="2:12" x14ac:dyDescent="0.2">
      <c r="B374" s="793" t="s">
        <v>411</v>
      </c>
      <c r="C374" s="891"/>
      <c r="D374" s="890"/>
      <c r="E374" s="892" t="s">
        <v>413</v>
      </c>
      <c r="F374" s="891"/>
      <c r="G374" s="891"/>
      <c r="H374" s="891"/>
      <c r="I374" s="891"/>
      <c r="J374" s="891"/>
      <c r="K374" s="890"/>
      <c r="L374" s="221">
        <v>1</v>
      </c>
    </row>
    <row r="375" spans="2:12" x14ac:dyDescent="0.2">
      <c r="B375" s="793"/>
      <c r="C375" s="891"/>
      <c r="D375" s="890"/>
      <c r="E375" s="892"/>
      <c r="F375" s="891"/>
      <c r="G375" s="891"/>
      <c r="H375" s="891"/>
      <c r="I375" s="891"/>
      <c r="J375" s="891"/>
      <c r="K375" s="890"/>
      <c r="L375" s="221"/>
    </row>
    <row r="376" spans="2:12" x14ac:dyDescent="0.2">
      <c r="B376" s="825" t="s">
        <v>360</v>
      </c>
      <c r="C376" s="893"/>
      <c r="D376" s="893"/>
      <c r="E376" s="893"/>
      <c r="F376" s="893"/>
      <c r="G376" s="893"/>
      <c r="H376" s="893"/>
      <c r="I376" s="893"/>
      <c r="J376" s="893"/>
      <c r="K376" s="827"/>
      <c r="L376" s="224">
        <f>SUM(L372:L375)</f>
        <v>4</v>
      </c>
    </row>
    <row r="377" spans="2:12" x14ac:dyDescent="0.2">
      <c r="B377" s="828" t="s">
        <v>361</v>
      </c>
      <c r="C377" s="829"/>
      <c r="D377" s="829"/>
      <c r="E377" s="829"/>
      <c r="F377" s="829"/>
      <c r="G377" s="829"/>
      <c r="H377" s="829"/>
      <c r="I377" s="829"/>
      <c r="J377" s="829"/>
      <c r="K377" s="829"/>
      <c r="L377" s="830"/>
    </row>
    <row r="378" spans="2:12" x14ac:dyDescent="0.2">
      <c r="B378" s="846" t="s">
        <v>362</v>
      </c>
      <c r="C378" s="852" t="s">
        <v>357</v>
      </c>
      <c r="D378" s="854"/>
      <c r="E378" s="852" t="s">
        <v>358</v>
      </c>
      <c r="F378" s="853"/>
      <c r="G378" s="853"/>
      <c r="H378" s="853"/>
      <c r="I378" s="853"/>
      <c r="J378" s="853"/>
      <c r="K378" s="854"/>
      <c r="L378" s="869" t="s">
        <v>359</v>
      </c>
    </row>
    <row r="379" spans="2:12" x14ac:dyDescent="0.2">
      <c r="B379" s="847"/>
      <c r="C379" s="855"/>
      <c r="D379" s="857"/>
      <c r="E379" s="855"/>
      <c r="F379" s="856"/>
      <c r="G379" s="856"/>
      <c r="H379" s="856"/>
      <c r="I379" s="856"/>
      <c r="J379" s="856"/>
      <c r="K379" s="857"/>
      <c r="L379" s="870"/>
    </row>
    <row r="380" spans="2:12" x14ac:dyDescent="0.2">
      <c r="B380" s="352"/>
      <c r="C380" s="871"/>
      <c r="D380" s="872"/>
      <c r="E380" s="873"/>
      <c r="F380" s="874"/>
      <c r="G380" s="874"/>
      <c r="H380" s="874"/>
      <c r="I380" s="874"/>
      <c r="J380" s="874"/>
      <c r="K380" s="865"/>
      <c r="L380" s="353"/>
    </row>
    <row r="381" spans="2:12" x14ac:dyDescent="0.2">
      <c r="B381" s="352"/>
      <c r="C381" s="871"/>
      <c r="D381" s="872"/>
      <c r="E381" s="873"/>
      <c r="F381" s="874"/>
      <c r="G381" s="874"/>
      <c r="H381" s="874"/>
      <c r="I381" s="874"/>
      <c r="J381" s="874"/>
      <c r="K381" s="865"/>
      <c r="L381" s="353"/>
    </row>
    <row r="382" spans="2:12" x14ac:dyDescent="0.2">
      <c r="B382" s="352"/>
      <c r="C382" s="871"/>
      <c r="D382" s="872"/>
      <c r="E382" s="875"/>
      <c r="F382" s="876"/>
      <c r="G382" s="876"/>
      <c r="H382" s="876"/>
      <c r="I382" s="876"/>
      <c r="J382" s="876"/>
      <c r="K382" s="877"/>
      <c r="L382" s="353"/>
    </row>
    <row r="383" spans="2:12" x14ac:dyDescent="0.2">
      <c r="B383" s="352"/>
      <c r="C383" s="871"/>
      <c r="D383" s="872"/>
      <c r="E383" s="875"/>
      <c r="F383" s="876"/>
      <c r="G383" s="876"/>
      <c r="H383" s="876"/>
      <c r="I383" s="876"/>
      <c r="J383" s="876"/>
      <c r="K383" s="877"/>
      <c r="L383" s="353"/>
    </row>
    <row r="384" spans="2:12" x14ac:dyDescent="0.2">
      <c r="B384" s="352"/>
      <c r="C384" s="871"/>
      <c r="D384" s="872"/>
      <c r="E384" s="875"/>
      <c r="F384" s="876"/>
      <c r="G384" s="876"/>
      <c r="H384" s="876"/>
      <c r="I384" s="876"/>
      <c r="J384" s="876"/>
      <c r="K384" s="877"/>
      <c r="L384" s="353"/>
    </row>
    <row r="385" spans="2:12" x14ac:dyDescent="0.2">
      <c r="B385" s="878" t="s">
        <v>360</v>
      </c>
      <c r="C385" s="879"/>
      <c r="D385" s="879"/>
      <c r="E385" s="879"/>
      <c r="F385" s="879"/>
      <c r="G385" s="879"/>
      <c r="H385" s="879"/>
      <c r="I385" s="879"/>
      <c r="J385" s="879"/>
      <c r="K385" s="880"/>
      <c r="L385" s="227">
        <f>SUM(L380:L384)</f>
        <v>0</v>
      </c>
    </row>
    <row r="386" spans="2:12" x14ac:dyDescent="0.2">
      <c r="B386" s="881" t="s">
        <v>406</v>
      </c>
      <c r="C386" s="882"/>
      <c r="D386" s="882"/>
      <c r="E386" s="882"/>
      <c r="F386" s="882"/>
      <c r="G386" s="882"/>
      <c r="H386" s="882"/>
      <c r="I386" s="882"/>
      <c r="J386" s="882"/>
      <c r="K386" s="883"/>
      <c r="L386" s="228">
        <f>L385+L376</f>
        <v>4</v>
      </c>
    </row>
    <row r="387" spans="2:12" x14ac:dyDescent="0.2">
      <c r="B387" s="783" t="s">
        <v>215</v>
      </c>
      <c r="C387" s="784"/>
      <c r="D387" s="784"/>
      <c r="E387" s="784"/>
      <c r="F387" s="784"/>
      <c r="G387" s="784"/>
      <c r="H387" s="784"/>
      <c r="I387" s="784"/>
      <c r="J387" s="784"/>
      <c r="K387" s="784"/>
      <c r="L387" s="785"/>
    </row>
    <row r="388" spans="2:12" x14ac:dyDescent="0.2">
      <c r="B388" s="828" t="s">
        <v>363</v>
      </c>
      <c r="C388" s="829"/>
      <c r="D388" s="829"/>
      <c r="E388" s="829"/>
      <c r="F388" s="829"/>
      <c r="G388" s="829"/>
      <c r="H388" s="829"/>
      <c r="I388" s="829"/>
      <c r="J388" s="828" t="s">
        <v>364</v>
      </c>
      <c r="K388" s="829"/>
      <c r="L388" s="830"/>
    </row>
    <row r="389" spans="2:12" x14ac:dyDescent="0.2">
      <c r="B389" s="846" t="s">
        <v>362</v>
      </c>
      <c r="C389" s="848" t="s">
        <v>29</v>
      </c>
      <c r="D389" s="849"/>
      <c r="E389" s="852" t="s">
        <v>1</v>
      </c>
      <c r="F389" s="853"/>
      <c r="G389" s="853"/>
      <c r="H389" s="854"/>
      <c r="I389" s="858" t="s">
        <v>359</v>
      </c>
      <c r="J389" s="860" t="s">
        <v>29</v>
      </c>
      <c r="K389" s="862" t="s">
        <v>1</v>
      </c>
      <c r="L389" s="858" t="s">
        <v>365</v>
      </c>
    </row>
    <row r="390" spans="2:12" x14ac:dyDescent="0.2">
      <c r="B390" s="847"/>
      <c r="C390" s="850"/>
      <c r="D390" s="851"/>
      <c r="E390" s="855"/>
      <c r="F390" s="856"/>
      <c r="G390" s="856"/>
      <c r="H390" s="857"/>
      <c r="I390" s="859"/>
      <c r="J390" s="861"/>
      <c r="K390" s="863"/>
      <c r="L390" s="859"/>
    </row>
    <row r="391" spans="2:12" x14ac:dyDescent="0.2">
      <c r="B391" s="229"/>
      <c r="C391" s="864"/>
      <c r="D391" s="865"/>
      <c r="E391" s="864"/>
      <c r="F391" s="866"/>
      <c r="G391" s="866"/>
      <c r="H391" s="865"/>
      <c r="I391" s="231"/>
      <c r="J391" s="351"/>
      <c r="K391" s="346"/>
      <c r="L391" s="221"/>
    </row>
    <row r="392" spans="2:12" x14ac:dyDescent="0.2">
      <c r="B392" s="229"/>
      <c r="C392" s="864"/>
      <c r="D392" s="865"/>
      <c r="E392" s="864"/>
      <c r="F392" s="866"/>
      <c r="G392" s="866"/>
      <c r="H392" s="865"/>
      <c r="I392" s="234"/>
      <c r="J392" s="235"/>
      <c r="K392" s="236"/>
      <c r="L392" s="237"/>
    </row>
    <row r="393" spans="2:12" x14ac:dyDescent="0.2">
      <c r="B393" s="229"/>
      <c r="C393" s="864"/>
      <c r="D393" s="865"/>
      <c r="E393" s="864"/>
      <c r="F393" s="866"/>
      <c r="G393" s="866"/>
      <c r="H393" s="865"/>
      <c r="I393" s="239"/>
      <c r="J393" s="230"/>
      <c r="K393" s="238"/>
      <c r="L393" s="220"/>
    </row>
    <row r="394" spans="2:12" x14ac:dyDescent="0.2">
      <c r="B394" s="825" t="s">
        <v>366</v>
      </c>
      <c r="C394" s="826"/>
      <c r="D394" s="826"/>
      <c r="E394" s="826"/>
      <c r="F394" s="826"/>
      <c r="G394" s="826"/>
      <c r="H394" s="827"/>
      <c r="I394" s="252">
        <f>SUM(I391:I393)</f>
        <v>0</v>
      </c>
      <c r="J394" s="867" t="s">
        <v>366</v>
      </c>
      <c r="K394" s="868"/>
      <c r="L394" s="240">
        <f>SUM(L391:L393)</f>
        <v>0</v>
      </c>
    </row>
    <row r="395" spans="2:12" x14ac:dyDescent="0.2">
      <c r="B395" s="825" t="s">
        <v>27</v>
      </c>
      <c r="C395" s="826"/>
      <c r="D395" s="826"/>
      <c r="E395" s="826"/>
      <c r="F395" s="826"/>
      <c r="G395" s="826"/>
      <c r="H395" s="826"/>
      <c r="I395" s="826"/>
      <c r="J395" s="826"/>
      <c r="K395" s="827"/>
      <c r="L395" s="240">
        <f>L394+I394</f>
        <v>0</v>
      </c>
    </row>
    <row r="396" spans="2:12" x14ac:dyDescent="0.2">
      <c r="B396" s="783" t="s">
        <v>388</v>
      </c>
      <c r="C396" s="784"/>
      <c r="D396" s="784"/>
      <c r="E396" s="784"/>
      <c r="F396" s="784"/>
      <c r="G396" s="784"/>
      <c r="H396" s="784"/>
      <c r="I396" s="784"/>
      <c r="J396" s="784"/>
      <c r="K396" s="784"/>
      <c r="L396" s="785"/>
    </row>
    <row r="397" spans="2:12" x14ac:dyDescent="0.2">
      <c r="B397" s="828" t="s">
        <v>368</v>
      </c>
      <c r="C397" s="829"/>
      <c r="D397" s="830"/>
      <c r="E397" s="829" t="s">
        <v>394</v>
      </c>
      <c r="F397" s="829"/>
      <c r="G397" s="831" t="s">
        <v>389</v>
      </c>
      <c r="H397" s="832"/>
      <c r="I397" s="832"/>
      <c r="J397" s="832"/>
      <c r="K397" s="832"/>
      <c r="L397" s="833"/>
    </row>
    <row r="398" spans="2:12" x14ac:dyDescent="0.2">
      <c r="B398" s="834" t="s">
        <v>393</v>
      </c>
      <c r="C398" s="835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904" t="s">
        <v>407</v>
      </c>
      <c r="E399" s="268" t="s">
        <v>463</v>
      </c>
      <c r="F399" s="905"/>
      <c r="G399" s="831"/>
      <c r="H399" s="832"/>
      <c r="I399" s="832"/>
      <c r="J399" s="832"/>
      <c r="K399" s="832"/>
      <c r="L399" s="833"/>
    </row>
    <row r="400" spans="2:12" x14ac:dyDescent="0.2">
      <c r="B400" s="324"/>
      <c r="C400" s="324"/>
      <c r="D400" s="837"/>
      <c r="E400" s="268"/>
      <c r="F400" s="839"/>
      <c r="G400" s="831"/>
      <c r="H400" s="832"/>
      <c r="I400" s="832"/>
      <c r="J400" s="832"/>
      <c r="K400" s="832"/>
      <c r="L400" s="833"/>
    </row>
    <row r="401" spans="2:12" x14ac:dyDescent="0.2">
      <c r="B401" s="840" t="s">
        <v>367</v>
      </c>
      <c r="C401" s="841"/>
      <c r="D401" s="841"/>
      <c r="E401" s="841"/>
      <c r="F401" s="841"/>
      <c r="G401" s="841"/>
      <c r="H401" s="841"/>
      <c r="I401" s="841"/>
      <c r="J401" s="841"/>
      <c r="K401" s="841"/>
      <c r="L401" s="842"/>
    </row>
    <row r="402" spans="2:12" ht="25.5" x14ac:dyDescent="0.2">
      <c r="B402" s="263" t="s">
        <v>368</v>
      </c>
      <c r="C402" s="843" t="s">
        <v>369</v>
      </c>
      <c r="D402" s="844"/>
      <c r="E402" s="845"/>
      <c r="F402" s="843" t="s">
        <v>370</v>
      </c>
      <c r="G402" s="844"/>
      <c r="H402" s="845"/>
      <c r="I402" s="843" t="s">
        <v>371</v>
      </c>
      <c r="J402" s="845"/>
      <c r="K402" s="241" t="s">
        <v>372</v>
      </c>
      <c r="L402" s="242" t="s">
        <v>373</v>
      </c>
    </row>
    <row r="403" spans="2:12" x14ac:dyDescent="0.2">
      <c r="B403" s="243" t="s">
        <v>374</v>
      </c>
      <c r="C403" s="806" t="s">
        <v>407</v>
      </c>
      <c r="D403" s="807"/>
      <c r="E403" s="808"/>
      <c r="F403" s="809"/>
      <c r="G403" s="810"/>
      <c r="H403" s="347"/>
      <c r="I403" s="809"/>
      <c r="J403" s="810"/>
      <c r="K403" s="266"/>
      <c r="L403" s="245"/>
    </row>
    <row r="404" spans="2:12" x14ac:dyDescent="0.2">
      <c r="B404" s="243" t="s">
        <v>375</v>
      </c>
      <c r="C404" s="806" t="s">
        <v>407</v>
      </c>
      <c r="D404" s="807"/>
      <c r="E404" s="808"/>
      <c r="F404" s="809"/>
      <c r="G404" s="810"/>
      <c r="H404" s="347"/>
      <c r="I404" s="809"/>
      <c r="J404" s="810"/>
      <c r="K404" s="266"/>
      <c r="L404" s="245"/>
    </row>
    <row r="405" spans="2:12" x14ac:dyDescent="0.2">
      <c r="B405" s="243" t="s">
        <v>376</v>
      </c>
      <c r="C405" s="806" t="s">
        <v>407</v>
      </c>
      <c r="D405" s="807"/>
      <c r="E405" s="808"/>
      <c r="F405" s="809"/>
      <c r="G405" s="810"/>
      <c r="H405" s="347"/>
      <c r="I405" s="809"/>
      <c r="J405" s="810"/>
      <c r="K405" s="266"/>
      <c r="L405" s="245"/>
    </row>
    <row r="406" spans="2:12" x14ac:dyDescent="0.2">
      <c r="B406" s="811" t="s">
        <v>377</v>
      </c>
      <c r="C406" s="812"/>
      <c r="D406" s="812"/>
      <c r="E406" s="812"/>
      <c r="F406" s="812"/>
      <c r="G406" s="812"/>
      <c r="H406" s="812"/>
      <c r="I406" s="812"/>
      <c r="J406" s="813"/>
      <c r="K406" s="820" t="s">
        <v>378</v>
      </c>
      <c r="L406" s="821"/>
    </row>
    <row r="407" spans="2:12" x14ac:dyDescent="0.2">
      <c r="B407" s="814"/>
      <c r="C407" s="815"/>
      <c r="D407" s="815"/>
      <c r="E407" s="815"/>
      <c r="F407" s="815"/>
      <c r="G407" s="815"/>
      <c r="H407" s="815"/>
      <c r="I407" s="815"/>
      <c r="J407" s="816"/>
      <c r="K407" s="246" t="s">
        <v>379</v>
      </c>
      <c r="L407" s="245"/>
    </row>
    <row r="408" spans="2:12" x14ac:dyDescent="0.2">
      <c r="B408" s="814"/>
      <c r="C408" s="815"/>
      <c r="D408" s="815"/>
      <c r="E408" s="815"/>
      <c r="F408" s="815"/>
      <c r="G408" s="815"/>
      <c r="H408" s="815"/>
      <c r="I408" s="815"/>
      <c r="J408" s="816"/>
      <c r="K408" s="246" t="s">
        <v>380</v>
      </c>
      <c r="L408" s="245"/>
    </row>
    <row r="409" spans="2:12" ht="13.5" thickBot="1" x14ac:dyDescent="0.25">
      <c r="B409" s="817"/>
      <c r="C409" s="818"/>
      <c r="D409" s="818"/>
      <c r="E409" s="818"/>
      <c r="F409" s="818"/>
      <c r="G409" s="818"/>
      <c r="H409" s="818"/>
      <c r="I409" s="818"/>
      <c r="J409" s="819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83" t="s">
        <v>382</v>
      </c>
      <c r="C412" s="784"/>
      <c r="D412" s="784"/>
      <c r="E412" s="784"/>
      <c r="F412" s="784"/>
      <c r="G412" s="784"/>
      <c r="H412" s="784"/>
      <c r="I412" s="784"/>
      <c r="J412" s="784"/>
      <c r="K412" s="784"/>
      <c r="L412" s="785"/>
    </row>
    <row r="413" spans="2:12" x14ac:dyDescent="0.2">
      <c r="B413" s="300">
        <v>1</v>
      </c>
      <c r="C413" s="786" t="s">
        <v>457</v>
      </c>
      <c r="D413" s="781"/>
      <c r="E413" s="781"/>
      <c r="F413" s="781"/>
      <c r="G413" s="781"/>
      <c r="H413" s="781"/>
      <c r="I413" s="781"/>
      <c r="J413" s="781"/>
      <c r="K413" s="781"/>
      <c r="L413" s="782"/>
    </row>
    <row r="414" spans="2:12" x14ac:dyDescent="0.2">
      <c r="B414" s="339">
        <v>2</v>
      </c>
      <c r="C414" s="786" t="s">
        <v>433</v>
      </c>
      <c r="D414" s="781"/>
      <c r="E414" s="781"/>
      <c r="F414" s="781"/>
      <c r="G414" s="781"/>
      <c r="H414" s="781"/>
      <c r="I414" s="781"/>
      <c r="J414" s="781"/>
      <c r="K414" s="781"/>
      <c r="L414" s="782"/>
    </row>
    <row r="415" spans="2:12" x14ac:dyDescent="0.2">
      <c r="B415" s="356">
        <v>3</v>
      </c>
      <c r="C415" s="906" t="s">
        <v>451</v>
      </c>
      <c r="D415" s="907"/>
      <c r="E415" s="907"/>
      <c r="F415" s="907"/>
      <c r="G415" s="907"/>
      <c r="H415" s="907"/>
      <c r="I415" s="907"/>
      <c r="J415" s="907"/>
      <c r="K415" s="907"/>
      <c r="L415" s="908"/>
    </row>
    <row r="416" spans="2:12" x14ac:dyDescent="0.2">
      <c r="B416" s="356">
        <v>4</v>
      </c>
      <c r="C416" s="822" t="s">
        <v>452</v>
      </c>
      <c r="D416" s="823"/>
      <c r="E416" s="823"/>
      <c r="F416" s="823"/>
      <c r="G416" s="823"/>
      <c r="H416" s="823"/>
      <c r="I416" s="823"/>
      <c r="J416" s="823"/>
      <c r="K416" s="823"/>
      <c r="L416" s="824"/>
    </row>
    <row r="417" spans="2:12" x14ac:dyDescent="0.2">
      <c r="B417" s="356">
        <v>5</v>
      </c>
      <c r="C417" s="822" t="s">
        <v>453</v>
      </c>
      <c r="D417" s="823"/>
      <c r="E417" s="823"/>
      <c r="F417" s="823"/>
      <c r="G417" s="823"/>
      <c r="H417" s="823"/>
      <c r="I417" s="823"/>
      <c r="J417" s="823"/>
      <c r="K417" s="823"/>
      <c r="L417" s="824"/>
    </row>
    <row r="418" spans="2:12" x14ac:dyDescent="0.2">
      <c r="B418" s="356"/>
      <c r="C418" s="822"/>
      <c r="D418" s="823"/>
      <c r="E418" s="823"/>
      <c r="F418" s="823"/>
      <c r="G418" s="823"/>
      <c r="H418" s="823"/>
      <c r="I418" s="823"/>
      <c r="J418" s="823"/>
      <c r="K418" s="823"/>
      <c r="L418" s="824"/>
    </row>
    <row r="419" spans="2:12" x14ac:dyDescent="0.2">
      <c r="B419" s="300"/>
      <c r="C419" s="822"/>
      <c r="D419" s="823"/>
      <c r="E419" s="823"/>
      <c r="F419" s="823"/>
      <c r="G419" s="823"/>
      <c r="H419" s="823"/>
      <c r="I419" s="823"/>
      <c r="J419" s="823"/>
      <c r="K419" s="823"/>
      <c r="L419" s="824"/>
    </row>
    <row r="420" spans="2:12" x14ac:dyDescent="0.2">
      <c r="B420" s="783" t="s">
        <v>386</v>
      </c>
      <c r="C420" s="784"/>
      <c r="D420" s="784"/>
      <c r="E420" s="784"/>
      <c r="F420" s="784"/>
      <c r="G420" s="784"/>
      <c r="H420" s="784"/>
      <c r="I420" s="784"/>
      <c r="J420" s="784"/>
      <c r="K420" s="784"/>
      <c r="L420" s="785"/>
    </row>
    <row r="421" spans="2:12" x14ac:dyDescent="0.2">
      <c r="B421" s="269"/>
      <c r="C421" s="780"/>
      <c r="D421" s="781"/>
      <c r="E421" s="781"/>
      <c r="F421" s="781"/>
      <c r="G421" s="781"/>
      <c r="H421" s="781"/>
      <c r="I421" s="781"/>
      <c r="J421" s="781"/>
      <c r="K421" s="781"/>
      <c r="L421" s="782"/>
    </row>
    <row r="422" spans="2:12" x14ac:dyDescent="0.2">
      <c r="B422" s="269"/>
      <c r="C422" s="780"/>
      <c r="D422" s="781"/>
      <c r="E422" s="781"/>
      <c r="F422" s="781"/>
      <c r="G422" s="781"/>
      <c r="H422" s="781"/>
      <c r="I422" s="781"/>
      <c r="J422" s="781"/>
      <c r="K422" s="781"/>
      <c r="L422" s="782"/>
    </row>
    <row r="423" spans="2:12" x14ac:dyDescent="0.2">
      <c r="B423" s="269"/>
      <c r="C423" s="780"/>
      <c r="D423" s="781"/>
      <c r="E423" s="781"/>
      <c r="F423" s="781"/>
      <c r="G423" s="781"/>
      <c r="H423" s="781"/>
      <c r="I423" s="781"/>
      <c r="J423" s="781"/>
      <c r="K423" s="781"/>
      <c r="L423" s="782"/>
    </row>
    <row r="424" spans="2:12" x14ac:dyDescent="0.2">
      <c r="B424" s="783" t="s">
        <v>387</v>
      </c>
      <c r="C424" s="784"/>
      <c r="D424" s="784"/>
      <c r="E424" s="784"/>
      <c r="F424" s="784"/>
      <c r="G424" s="784"/>
      <c r="H424" s="784"/>
      <c r="I424" s="784"/>
      <c r="J424" s="784"/>
      <c r="K424" s="784"/>
      <c r="L424" s="785"/>
    </row>
    <row r="425" spans="2:12" x14ac:dyDescent="0.2">
      <c r="B425" s="269">
        <v>1</v>
      </c>
      <c r="C425" s="786" t="s">
        <v>464</v>
      </c>
      <c r="D425" s="781"/>
      <c r="E425" s="781"/>
      <c r="F425" s="781"/>
      <c r="G425" s="781"/>
      <c r="H425" s="781"/>
      <c r="I425" s="781"/>
      <c r="J425" s="781"/>
      <c r="K425" s="781"/>
      <c r="L425" s="782"/>
    </row>
    <row r="426" spans="2:12" x14ac:dyDescent="0.2">
      <c r="B426" s="269">
        <v>2</v>
      </c>
      <c r="C426" s="786" t="s">
        <v>465</v>
      </c>
      <c r="D426" s="781"/>
      <c r="E426" s="781"/>
      <c r="F426" s="781"/>
      <c r="G426" s="781"/>
      <c r="H426" s="781"/>
      <c r="I426" s="781"/>
      <c r="J426" s="781"/>
      <c r="K426" s="781"/>
      <c r="L426" s="782"/>
    </row>
    <row r="427" spans="2:12" x14ac:dyDescent="0.2">
      <c r="B427" s="368" t="s">
        <v>418</v>
      </c>
      <c r="C427" s="786" t="s">
        <v>466</v>
      </c>
      <c r="D427" s="781"/>
      <c r="E427" s="781"/>
      <c r="F427" s="781"/>
      <c r="G427" s="781"/>
      <c r="H427" s="781"/>
      <c r="I427" s="781"/>
      <c r="J427" s="781"/>
      <c r="K427" s="781"/>
      <c r="L427" s="782"/>
    </row>
    <row r="428" spans="2:12" x14ac:dyDescent="0.2">
      <c r="B428" s="790" t="s">
        <v>383</v>
      </c>
      <c r="C428" s="791"/>
      <c r="D428" s="791"/>
      <c r="E428" s="791"/>
      <c r="F428" s="791"/>
      <c r="G428" s="791"/>
      <c r="H428" s="791"/>
      <c r="I428" s="791"/>
      <c r="J428" s="791"/>
      <c r="K428" s="791"/>
      <c r="L428" s="792"/>
    </row>
    <row r="429" spans="2:12" x14ac:dyDescent="0.2">
      <c r="B429" s="793" t="s">
        <v>446</v>
      </c>
      <c r="C429" s="781"/>
      <c r="D429" s="781"/>
      <c r="E429" s="781"/>
      <c r="F429" s="781"/>
      <c r="G429" s="781"/>
      <c r="H429" s="781"/>
      <c r="I429" s="781"/>
      <c r="J429" s="781"/>
      <c r="K429" s="781"/>
      <c r="L429" s="782"/>
    </row>
    <row r="430" spans="2:12" x14ac:dyDescent="0.2">
      <c r="B430" s="793"/>
      <c r="C430" s="781"/>
      <c r="D430" s="781"/>
      <c r="E430" s="781"/>
      <c r="F430" s="781"/>
      <c r="G430" s="781"/>
      <c r="H430" s="781"/>
      <c r="I430" s="781"/>
      <c r="J430" s="781"/>
      <c r="K430" s="781"/>
      <c r="L430" s="782"/>
    </row>
    <row r="431" spans="2:12" x14ac:dyDescent="0.2">
      <c r="B431" s="793"/>
      <c r="C431" s="781"/>
      <c r="D431" s="781"/>
      <c r="E431" s="781"/>
      <c r="F431" s="781"/>
      <c r="G431" s="781"/>
      <c r="H431" s="781"/>
      <c r="I431" s="781"/>
      <c r="J431" s="781"/>
      <c r="K431" s="781"/>
      <c r="L431" s="782"/>
    </row>
    <row r="432" spans="2:12" x14ac:dyDescent="0.2">
      <c r="B432" s="793"/>
      <c r="C432" s="781"/>
      <c r="D432" s="781"/>
      <c r="E432" s="781"/>
      <c r="F432" s="781"/>
      <c r="G432" s="781"/>
      <c r="H432" s="781"/>
      <c r="I432" s="781"/>
      <c r="J432" s="781"/>
      <c r="K432" s="781"/>
      <c r="L432" s="782"/>
    </row>
    <row r="433" spans="2:12" x14ac:dyDescent="0.2">
      <c r="B433" s="794"/>
      <c r="C433" s="795"/>
      <c r="D433" s="795"/>
      <c r="E433" s="795"/>
      <c r="F433" s="795"/>
      <c r="G433" s="342"/>
      <c r="H433" s="795"/>
      <c r="I433" s="795"/>
      <c r="J433" s="795"/>
      <c r="K433" s="795"/>
      <c r="L433" s="800"/>
    </row>
    <row r="434" spans="2:12" x14ac:dyDescent="0.2">
      <c r="B434" s="796"/>
      <c r="C434" s="797"/>
      <c r="D434" s="797"/>
      <c r="E434" s="797"/>
      <c r="F434" s="797"/>
      <c r="G434" s="343"/>
      <c r="H434" s="797"/>
      <c r="I434" s="797"/>
      <c r="J434" s="797"/>
      <c r="K434" s="797"/>
      <c r="L434" s="801"/>
    </row>
    <row r="435" spans="2:12" x14ac:dyDescent="0.2">
      <c r="B435" s="796"/>
      <c r="C435" s="797"/>
      <c r="D435" s="797"/>
      <c r="E435" s="797"/>
      <c r="F435" s="797"/>
      <c r="G435" s="343"/>
      <c r="H435" s="797"/>
      <c r="I435" s="797"/>
      <c r="J435" s="797"/>
      <c r="K435" s="797"/>
      <c r="L435" s="801"/>
    </row>
    <row r="436" spans="2:12" x14ac:dyDescent="0.2">
      <c r="B436" s="798"/>
      <c r="C436" s="799"/>
      <c r="D436" s="799"/>
      <c r="E436" s="799"/>
      <c r="F436" s="799"/>
      <c r="G436" s="344"/>
      <c r="H436" s="799"/>
      <c r="I436" s="799"/>
      <c r="J436" s="799"/>
      <c r="K436" s="799"/>
      <c r="L436" s="802"/>
    </row>
    <row r="437" spans="2:12" ht="13.5" thickBot="1" x14ac:dyDescent="0.25">
      <c r="B437" s="803" t="s">
        <v>384</v>
      </c>
      <c r="C437" s="804"/>
      <c r="D437" s="804"/>
      <c r="E437" s="804"/>
      <c r="F437" s="804"/>
      <c r="G437" s="345"/>
      <c r="H437" s="804" t="s">
        <v>385</v>
      </c>
      <c r="I437" s="804"/>
      <c r="J437" s="804"/>
      <c r="K437" s="804"/>
      <c r="L437" s="805"/>
    </row>
    <row r="439" spans="2:12" ht="13.5" thickBot="1" x14ac:dyDescent="0.25"/>
    <row r="440" spans="2:12" ht="23.25" x14ac:dyDescent="0.2">
      <c r="B440" s="894" t="s">
        <v>336</v>
      </c>
      <c r="C440" s="895"/>
      <c r="D440" s="895"/>
      <c r="E440" s="895"/>
      <c r="F440" s="895"/>
      <c r="G440" s="895"/>
      <c r="H440" s="895"/>
      <c r="I440" s="895"/>
      <c r="J440" s="895"/>
      <c r="K440" s="895"/>
      <c r="L440" s="896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897" t="s">
        <v>338</v>
      </c>
      <c r="E443" s="897"/>
      <c r="F443" s="897"/>
      <c r="G443" s="897"/>
      <c r="H443" s="897"/>
      <c r="I443" s="897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898" t="s">
        <v>340</v>
      </c>
      <c r="E444" s="898"/>
      <c r="F444" s="898"/>
      <c r="G444" s="898"/>
      <c r="H444" s="898"/>
      <c r="I444" s="898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899" t="s">
        <v>342</v>
      </c>
      <c r="E445" s="899"/>
      <c r="F445" s="899"/>
      <c r="G445" s="899"/>
      <c r="H445" s="899"/>
      <c r="I445" s="899"/>
      <c r="J445" s="214"/>
      <c r="K445" s="211" t="s">
        <v>343</v>
      </c>
      <c r="L445" s="255">
        <f>IFERROR(L443-L444,"")</f>
        <v>25</v>
      </c>
    </row>
    <row r="446" spans="2:12" x14ac:dyDescent="0.2">
      <c r="B446" s="783" t="s">
        <v>344</v>
      </c>
      <c r="C446" s="784"/>
      <c r="D446" s="784"/>
      <c r="E446" s="784"/>
      <c r="F446" s="784"/>
      <c r="G446" s="784"/>
      <c r="H446" s="784"/>
      <c r="I446" s="784"/>
      <c r="J446" s="784"/>
      <c r="K446" s="784"/>
      <c r="L446" s="785"/>
    </row>
    <row r="447" spans="2:12" x14ac:dyDescent="0.2">
      <c r="B447" s="900" t="s">
        <v>345</v>
      </c>
      <c r="C447" s="884"/>
      <c r="D447" s="884" t="s">
        <v>404</v>
      </c>
      <c r="E447" s="884"/>
      <c r="F447" s="884"/>
      <c r="G447" s="884"/>
      <c r="H447" s="884"/>
      <c r="I447" s="884"/>
      <c r="J447" s="884"/>
      <c r="K447" s="216" t="s">
        <v>346</v>
      </c>
      <c r="L447" s="217">
        <v>44670</v>
      </c>
    </row>
    <row r="448" spans="2:12" x14ac:dyDescent="0.2">
      <c r="B448" s="410" t="s">
        <v>347</v>
      </c>
      <c r="C448" s="884"/>
      <c r="D448" s="884"/>
      <c r="E448" s="884"/>
      <c r="F448" s="884"/>
      <c r="G448" s="884"/>
      <c r="H448" s="884"/>
      <c r="I448" s="884"/>
      <c r="J448" s="884"/>
      <c r="K448" s="216" t="s">
        <v>348</v>
      </c>
      <c r="L448" s="217">
        <v>44701</v>
      </c>
    </row>
    <row r="449" spans="2:12" x14ac:dyDescent="0.2">
      <c r="B449" s="900" t="s">
        <v>349</v>
      </c>
      <c r="C449" s="884"/>
      <c r="D449" s="884" t="s">
        <v>405</v>
      </c>
      <c r="E449" s="884"/>
      <c r="F449" s="884"/>
      <c r="G449" s="884"/>
      <c r="H449" s="884"/>
      <c r="I449" s="884"/>
      <c r="J449" s="884"/>
      <c r="K449" s="884"/>
      <c r="L449" s="885"/>
    </row>
    <row r="450" spans="2:12" x14ac:dyDescent="0.2">
      <c r="B450" s="900" t="s">
        <v>350</v>
      </c>
      <c r="C450" s="901"/>
      <c r="D450" s="901"/>
      <c r="E450" s="884" t="s">
        <v>402</v>
      </c>
      <c r="F450" s="884"/>
      <c r="G450" s="884"/>
      <c r="H450" s="884"/>
      <c r="I450" s="884"/>
      <c r="J450" s="884"/>
      <c r="K450" s="884"/>
      <c r="L450" s="885"/>
    </row>
    <row r="451" spans="2:12" x14ac:dyDescent="0.2">
      <c r="B451" s="410" t="s">
        <v>351</v>
      </c>
      <c r="C451" s="411"/>
      <c r="D451" s="902"/>
      <c r="E451" s="902"/>
      <c r="F451" s="902"/>
      <c r="G451" s="902"/>
      <c r="H451" s="902"/>
      <c r="I451" s="902"/>
      <c r="J451" s="902"/>
      <c r="K451" s="902"/>
      <c r="L451" s="903"/>
    </row>
    <row r="452" spans="2:12" x14ac:dyDescent="0.2">
      <c r="B452" s="783" t="s">
        <v>352</v>
      </c>
      <c r="C452" s="784"/>
      <c r="D452" s="784"/>
      <c r="E452" s="784"/>
      <c r="F452" s="784"/>
      <c r="G452" s="784"/>
      <c r="H452" s="784"/>
      <c r="I452" s="784"/>
      <c r="J452" s="784"/>
      <c r="K452" s="784"/>
      <c r="L452" s="785"/>
    </row>
    <row r="453" spans="2:12" x14ac:dyDescent="0.2">
      <c r="B453" s="900" t="s">
        <v>353</v>
      </c>
      <c r="C453" s="901"/>
      <c r="D453" s="901"/>
      <c r="E453" s="884"/>
      <c r="F453" s="884"/>
      <c r="G453" s="884"/>
      <c r="H453" s="884"/>
      <c r="I453" s="884"/>
      <c r="J453" s="884"/>
      <c r="K453" s="884"/>
      <c r="L453" s="885"/>
    </row>
    <row r="454" spans="2:12" x14ac:dyDescent="0.2">
      <c r="B454" s="219" t="s">
        <v>321</v>
      </c>
      <c r="C454" s="884"/>
      <c r="D454" s="884"/>
      <c r="E454" s="884"/>
      <c r="F454" s="884"/>
      <c r="G454" s="884"/>
      <c r="H454" s="884"/>
      <c r="I454" s="884"/>
      <c r="J454" s="884"/>
      <c r="K454" s="884"/>
      <c r="L454" s="885"/>
    </row>
    <row r="455" spans="2:12" x14ac:dyDescent="0.2">
      <c r="B455" s="219" t="s">
        <v>351</v>
      </c>
      <c r="C455" s="884"/>
      <c r="D455" s="884"/>
      <c r="E455" s="884"/>
      <c r="F455" s="884"/>
      <c r="G455" s="884"/>
      <c r="H455" s="884"/>
      <c r="I455" s="884"/>
      <c r="J455" s="884"/>
      <c r="K455" s="884"/>
      <c r="L455" s="885"/>
    </row>
    <row r="456" spans="2:12" x14ac:dyDescent="0.2">
      <c r="B456" s="219" t="s">
        <v>354</v>
      </c>
      <c r="C456" s="884"/>
      <c r="D456" s="884"/>
      <c r="E456" s="884"/>
      <c r="F456" s="884"/>
      <c r="G456" s="884"/>
      <c r="H456" s="884"/>
      <c r="I456" s="884"/>
      <c r="J456" s="884"/>
      <c r="K456" s="884"/>
      <c r="L456" s="885"/>
    </row>
    <row r="457" spans="2:12" x14ac:dyDescent="0.2">
      <c r="B457" s="783" t="s">
        <v>355</v>
      </c>
      <c r="C457" s="784"/>
      <c r="D457" s="784"/>
      <c r="E457" s="784"/>
      <c r="F457" s="784"/>
      <c r="G457" s="784"/>
      <c r="H457" s="784"/>
      <c r="I457" s="784"/>
      <c r="J457" s="784"/>
      <c r="K457" s="784"/>
      <c r="L457" s="785"/>
    </row>
    <row r="458" spans="2:12" x14ac:dyDescent="0.2">
      <c r="B458" s="828" t="s">
        <v>356</v>
      </c>
      <c r="C458" s="829"/>
      <c r="D458" s="829"/>
      <c r="E458" s="829"/>
      <c r="F458" s="829"/>
      <c r="G458" s="829"/>
      <c r="H458" s="829"/>
      <c r="I458" s="829"/>
      <c r="J458" s="829"/>
      <c r="K458" s="829"/>
      <c r="L458" s="830"/>
    </row>
    <row r="459" spans="2:12" x14ac:dyDescent="0.2">
      <c r="B459" s="886" t="s">
        <v>357</v>
      </c>
      <c r="C459" s="876"/>
      <c r="D459" s="877"/>
      <c r="E459" s="852" t="s">
        <v>358</v>
      </c>
      <c r="F459" s="853"/>
      <c r="G459" s="853"/>
      <c r="H459" s="853"/>
      <c r="I459" s="853"/>
      <c r="J459" s="853"/>
      <c r="K459" s="854"/>
      <c r="L459" s="887" t="s">
        <v>359</v>
      </c>
    </row>
    <row r="460" spans="2:12" x14ac:dyDescent="0.2">
      <c r="B460" s="886"/>
      <c r="C460" s="876"/>
      <c r="D460" s="877"/>
      <c r="E460" s="855"/>
      <c r="F460" s="856"/>
      <c r="G460" s="856"/>
      <c r="H460" s="856"/>
      <c r="I460" s="856"/>
      <c r="J460" s="856"/>
      <c r="K460" s="857"/>
      <c r="L460" s="888"/>
    </row>
    <row r="461" spans="2:12" x14ac:dyDescent="0.2">
      <c r="B461" s="889" t="s">
        <v>400</v>
      </c>
      <c r="C461" s="781"/>
      <c r="D461" s="890"/>
      <c r="E461" s="822" t="s">
        <v>412</v>
      </c>
      <c r="F461" s="891"/>
      <c r="G461" s="891"/>
      <c r="H461" s="891"/>
      <c r="I461" s="891"/>
      <c r="J461" s="891"/>
      <c r="K461" s="890"/>
      <c r="L461" s="220">
        <v>2</v>
      </c>
    </row>
    <row r="462" spans="2:12" x14ac:dyDescent="0.2">
      <c r="B462" s="793" t="s">
        <v>416</v>
      </c>
      <c r="C462" s="781"/>
      <c r="D462" s="890"/>
      <c r="E462" s="892" t="s">
        <v>417</v>
      </c>
      <c r="F462" s="891"/>
      <c r="G462" s="891"/>
      <c r="H462" s="891"/>
      <c r="I462" s="891"/>
      <c r="J462" s="891"/>
      <c r="K462" s="890"/>
      <c r="L462" s="220">
        <v>1</v>
      </c>
    </row>
    <row r="463" spans="2:12" x14ac:dyDescent="0.2">
      <c r="B463" s="793" t="s">
        <v>411</v>
      </c>
      <c r="C463" s="891"/>
      <c r="D463" s="890"/>
      <c r="E463" s="892" t="s">
        <v>413</v>
      </c>
      <c r="F463" s="891"/>
      <c r="G463" s="891"/>
      <c r="H463" s="891"/>
      <c r="I463" s="891"/>
      <c r="J463" s="891"/>
      <c r="K463" s="890"/>
      <c r="L463" s="221">
        <v>1</v>
      </c>
    </row>
    <row r="464" spans="2:12" x14ac:dyDescent="0.2">
      <c r="B464" s="793"/>
      <c r="C464" s="891"/>
      <c r="D464" s="890"/>
      <c r="E464" s="892"/>
      <c r="F464" s="891"/>
      <c r="G464" s="891"/>
      <c r="H464" s="891"/>
      <c r="I464" s="891"/>
      <c r="J464" s="891"/>
      <c r="K464" s="890"/>
      <c r="L464" s="221"/>
    </row>
    <row r="465" spans="2:12" x14ac:dyDescent="0.2">
      <c r="B465" s="825" t="s">
        <v>360</v>
      </c>
      <c r="C465" s="893"/>
      <c r="D465" s="893"/>
      <c r="E465" s="893"/>
      <c r="F465" s="893"/>
      <c r="G465" s="893"/>
      <c r="H465" s="893"/>
      <c r="I465" s="893"/>
      <c r="J465" s="893"/>
      <c r="K465" s="827"/>
      <c r="L465" s="224">
        <f>SUM(L461:L464)</f>
        <v>4</v>
      </c>
    </row>
    <row r="466" spans="2:12" x14ac:dyDescent="0.2">
      <c r="B466" s="828" t="s">
        <v>361</v>
      </c>
      <c r="C466" s="829"/>
      <c r="D466" s="829"/>
      <c r="E466" s="829"/>
      <c r="F466" s="829"/>
      <c r="G466" s="829"/>
      <c r="H466" s="829"/>
      <c r="I466" s="829"/>
      <c r="J466" s="829"/>
      <c r="K466" s="829"/>
      <c r="L466" s="830"/>
    </row>
    <row r="467" spans="2:12" x14ac:dyDescent="0.2">
      <c r="B467" s="846" t="s">
        <v>362</v>
      </c>
      <c r="C467" s="852" t="s">
        <v>357</v>
      </c>
      <c r="D467" s="854"/>
      <c r="E467" s="852" t="s">
        <v>358</v>
      </c>
      <c r="F467" s="853"/>
      <c r="G467" s="853"/>
      <c r="H467" s="853"/>
      <c r="I467" s="853"/>
      <c r="J467" s="853"/>
      <c r="K467" s="854"/>
      <c r="L467" s="869" t="s">
        <v>359</v>
      </c>
    </row>
    <row r="468" spans="2:12" x14ac:dyDescent="0.2">
      <c r="B468" s="847"/>
      <c r="C468" s="855"/>
      <c r="D468" s="857"/>
      <c r="E468" s="855"/>
      <c r="F468" s="856"/>
      <c r="G468" s="856"/>
      <c r="H468" s="856"/>
      <c r="I468" s="856"/>
      <c r="J468" s="856"/>
      <c r="K468" s="857"/>
      <c r="L468" s="870"/>
    </row>
    <row r="469" spans="2:12" x14ac:dyDescent="0.2">
      <c r="B469" s="408"/>
      <c r="C469" s="871"/>
      <c r="D469" s="872"/>
      <c r="E469" s="873"/>
      <c r="F469" s="874"/>
      <c r="G469" s="874"/>
      <c r="H469" s="874"/>
      <c r="I469" s="874"/>
      <c r="J469" s="874"/>
      <c r="K469" s="865"/>
      <c r="L469" s="409"/>
    </row>
    <row r="470" spans="2:12" x14ac:dyDescent="0.2">
      <c r="B470" s="408"/>
      <c r="C470" s="871"/>
      <c r="D470" s="872"/>
      <c r="E470" s="873"/>
      <c r="F470" s="874"/>
      <c r="G470" s="874"/>
      <c r="H470" s="874"/>
      <c r="I470" s="874"/>
      <c r="J470" s="874"/>
      <c r="K470" s="865"/>
      <c r="L470" s="409"/>
    </row>
    <row r="471" spans="2:12" x14ac:dyDescent="0.2">
      <c r="B471" s="408"/>
      <c r="C471" s="871"/>
      <c r="D471" s="872"/>
      <c r="E471" s="875"/>
      <c r="F471" s="876"/>
      <c r="G471" s="876"/>
      <c r="H471" s="876"/>
      <c r="I471" s="876"/>
      <c r="J471" s="876"/>
      <c r="K471" s="877"/>
      <c r="L471" s="409"/>
    </row>
    <row r="472" spans="2:12" x14ac:dyDescent="0.2">
      <c r="B472" s="408"/>
      <c r="C472" s="871"/>
      <c r="D472" s="872"/>
      <c r="E472" s="875"/>
      <c r="F472" s="876"/>
      <c r="G472" s="876"/>
      <c r="H472" s="876"/>
      <c r="I472" s="876"/>
      <c r="J472" s="876"/>
      <c r="K472" s="877"/>
      <c r="L472" s="409"/>
    </row>
    <row r="473" spans="2:12" x14ac:dyDescent="0.2">
      <c r="B473" s="408"/>
      <c r="C473" s="871"/>
      <c r="D473" s="872"/>
      <c r="E473" s="875"/>
      <c r="F473" s="876"/>
      <c r="G473" s="876"/>
      <c r="H473" s="876"/>
      <c r="I473" s="876"/>
      <c r="J473" s="876"/>
      <c r="K473" s="877"/>
      <c r="L473" s="409"/>
    </row>
    <row r="474" spans="2:12" x14ac:dyDescent="0.2">
      <c r="B474" s="878" t="s">
        <v>360</v>
      </c>
      <c r="C474" s="879"/>
      <c r="D474" s="879"/>
      <c r="E474" s="879"/>
      <c r="F474" s="879"/>
      <c r="G474" s="879"/>
      <c r="H474" s="879"/>
      <c r="I474" s="879"/>
      <c r="J474" s="879"/>
      <c r="K474" s="880"/>
      <c r="L474" s="227">
        <f>SUM(L469:L473)</f>
        <v>0</v>
      </c>
    </row>
    <row r="475" spans="2:12" x14ac:dyDescent="0.2">
      <c r="B475" s="881" t="s">
        <v>406</v>
      </c>
      <c r="C475" s="882"/>
      <c r="D475" s="882"/>
      <c r="E475" s="882"/>
      <c r="F475" s="882"/>
      <c r="G475" s="882"/>
      <c r="H475" s="882"/>
      <c r="I475" s="882"/>
      <c r="J475" s="882"/>
      <c r="K475" s="883"/>
      <c r="L475" s="228">
        <f>L474+L465</f>
        <v>4</v>
      </c>
    </row>
    <row r="476" spans="2:12" x14ac:dyDescent="0.2">
      <c r="B476" s="783" t="s">
        <v>215</v>
      </c>
      <c r="C476" s="784"/>
      <c r="D476" s="784"/>
      <c r="E476" s="784"/>
      <c r="F476" s="784"/>
      <c r="G476" s="784"/>
      <c r="H476" s="784"/>
      <c r="I476" s="784"/>
      <c r="J476" s="784"/>
      <c r="K476" s="784"/>
      <c r="L476" s="785"/>
    </row>
    <row r="477" spans="2:12" x14ac:dyDescent="0.2">
      <c r="B477" s="828" t="s">
        <v>363</v>
      </c>
      <c r="C477" s="829"/>
      <c r="D477" s="829"/>
      <c r="E477" s="829"/>
      <c r="F477" s="829"/>
      <c r="G477" s="829"/>
      <c r="H477" s="829"/>
      <c r="I477" s="829"/>
      <c r="J477" s="828" t="s">
        <v>364</v>
      </c>
      <c r="K477" s="829"/>
      <c r="L477" s="830"/>
    </row>
    <row r="478" spans="2:12" x14ac:dyDescent="0.2">
      <c r="B478" s="846" t="s">
        <v>362</v>
      </c>
      <c r="C478" s="848" t="s">
        <v>29</v>
      </c>
      <c r="D478" s="849"/>
      <c r="E478" s="852" t="s">
        <v>1</v>
      </c>
      <c r="F478" s="853"/>
      <c r="G478" s="853"/>
      <c r="H478" s="854"/>
      <c r="I478" s="858" t="s">
        <v>359</v>
      </c>
      <c r="J478" s="860" t="s">
        <v>29</v>
      </c>
      <c r="K478" s="862" t="s">
        <v>1</v>
      </c>
      <c r="L478" s="858" t="s">
        <v>365</v>
      </c>
    </row>
    <row r="479" spans="2:12" x14ac:dyDescent="0.2">
      <c r="B479" s="847"/>
      <c r="C479" s="850"/>
      <c r="D479" s="851"/>
      <c r="E479" s="855"/>
      <c r="F479" s="856"/>
      <c r="G479" s="856"/>
      <c r="H479" s="857"/>
      <c r="I479" s="859"/>
      <c r="J479" s="861"/>
      <c r="K479" s="863"/>
      <c r="L479" s="859"/>
    </row>
    <row r="480" spans="2:12" x14ac:dyDescent="0.2">
      <c r="B480" s="229"/>
      <c r="C480" s="864"/>
      <c r="D480" s="865"/>
      <c r="E480" s="864"/>
      <c r="F480" s="866"/>
      <c r="G480" s="866"/>
      <c r="H480" s="865"/>
      <c r="I480" s="231"/>
      <c r="J480" s="407" t="s">
        <v>478</v>
      </c>
      <c r="K480" s="403" t="s">
        <v>477</v>
      </c>
      <c r="L480" s="221">
        <v>1</v>
      </c>
    </row>
    <row r="481" spans="2:12" x14ac:dyDescent="0.2">
      <c r="B481" s="229"/>
      <c r="C481" s="864"/>
      <c r="D481" s="865"/>
      <c r="E481" s="864"/>
      <c r="F481" s="866"/>
      <c r="G481" s="866"/>
      <c r="H481" s="865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64"/>
      <c r="D482" s="865"/>
      <c r="E482" s="864"/>
      <c r="F482" s="866"/>
      <c r="G482" s="866"/>
      <c r="H482" s="865"/>
      <c r="I482" s="239"/>
      <c r="J482" s="230"/>
      <c r="K482" s="238"/>
      <c r="L482" s="220"/>
    </row>
    <row r="483" spans="2:12" x14ac:dyDescent="0.2">
      <c r="B483" s="825" t="s">
        <v>366</v>
      </c>
      <c r="C483" s="826"/>
      <c r="D483" s="826"/>
      <c r="E483" s="826"/>
      <c r="F483" s="826"/>
      <c r="G483" s="826"/>
      <c r="H483" s="827"/>
      <c r="I483" s="252">
        <f>SUM(I480:I482)</f>
        <v>0</v>
      </c>
      <c r="J483" s="867" t="s">
        <v>366</v>
      </c>
      <c r="K483" s="868"/>
      <c r="L483" s="240">
        <f>SUM(L480:L482)</f>
        <v>2</v>
      </c>
    </row>
    <row r="484" spans="2:12" x14ac:dyDescent="0.2">
      <c r="B484" s="825" t="s">
        <v>27</v>
      </c>
      <c r="C484" s="826"/>
      <c r="D484" s="826"/>
      <c r="E484" s="826"/>
      <c r="F484" s="826"/>
      <c r="G484" s="826"/>
      <c r="H484" s="826"/>
      <c r="I484" s="826"/>
      <c r="J484" s="826"/>
      <c r="K484" s="827"/>
      <c r="L484" s="240">
        <f>L483+I483</f>
        <v>2</v>
      </c>
    </row>
    <row r="485" spans="2:12" x14ac:dyDescent="0.2">
      <c r="B485" s="783" t="s">
        <v>388</v>
      </c>
      <c r="C485" s="784"/>
      <c r="D485" s="784"/>
      <c r="E485" s="784"/>
      <c r="F485" s="784"/>
      <c r="G485" s="784"/>
      <c r="H485" s="784"/>
      <c r="I485" s="784"/>
      <c r="J485" s="784"/>
      <c r="K485" s="784"/>
      <c r="L485" s="785"/>
    </row>
    <row r="486" spans="2:12" x14ac:dyDescent="0.2">
      <c r="B486" s="828" t="s">
        <v>368</v>
      </c>
      <c r="C486" s="829"/>
      <c r="D486" s="830"/>
      <c r="E486" s="829" t="s">
        <v>394</v>
      </c>
      <c r="F486" s="829"/>
      <c r="G486" s="831" t="s">
        <v>389</v>
      </c>
      <c r="H486" s="832"/>
      <c r="I486" s="832"/>
      <c r="J486" s="832"/>
      <c r="K486" s="832"/>
      <c r="L486" s="833"/>
    </row>
    <row r="487" spans="2:12" x14ac:dyDescent="0.2">
      <c r="B487" s="834" t="s">
        <v>393</v>
      </c>
      <c r="C487" s="835"/>
      <c r="D487" s="265" t="s">
        <v>390</v>
      </c>
      <c r="E487" s="405" t="s">
        <v>391</v>
      </c>
      <c r="F487" s="264" t="s">
        <v>392</v>
      </c>
      <c r="G487" s="404"/>
      <c r="H487" s="405"/>
      <c r="I487" s="405"/>
      <c r="J487" s="405"/>
      <c r="K487" s="405"/>
      <c r="L487" s="406"/>
    </row>
    <row r="488" spans="2:12" x14ac:dyDescent="0.2">
      <c r="B488" s="324"/>
      <c r="C488" s="324"/>
      <c r="D488" s="904"/>
      <c r="E488" s="268"/>
      <c r="F488" s="905"/>
      <c r="G488" s="831"/>
      <c r="H488" s="832"/>
      <c r="I488" s="832"/>
      <c r="J488" s="832"/>
      <c r="K488" s="832"/>
      <c r="L488" s="833"/>
    </row>
    <row r="489" spans="2:12" x14ac:dyDescent="0.2">
      <c r="B489" s="324"/>
      <c r="C489" s="324"/>
      <c r="D489" s="837"/>
      <c r="E489" s="268"/>
      <c r="F489" s="839"/>
      <c r="G489" s="831"/>
      <c r="H489" s="832"/>
      <c r="I489" s="832"/>
      <c r="J489" s="832"/>
      <c r="K489" s="832"/>
      <c r="L489" s="833"/>
    </row>
    <row r="490" spans="2:12" x14ac:dyDescent="0.2">
      <c r="B490" s="840" t="s">
        <v>367</v>
      </c>
      <c r="C490" s="841"/>
      <c r="D490" s="841"/>
      <c r="E490" s="841"/>
      <c r="F490" s="841"/>
      <c r="G490" s="841"/>
      <c r="H490" s="841"/>
      <c r="I490" s="841"/>
      <c r="J490" s="841"/>
      <c r="K490" s="841"/>
      <c r="L490" s="842"/>
    </row>
    <row r="491" spans="2:12" ht="25.5" x14ac:dyDescent="0.2">
      <c r="B491" s="263" t="s">
        <v>368</v>
      </c>
      <c r="C491" s="843" t="s">
        <v>369</v>
      </c>
      <c r="D491" s="844"/>
      <c r="E491" s="845"/>
      <c r="F491" s="843" t="s">
        <v>370</v>
      </c>
      <c r="G491" s="844"/>
      <c r="H491" s="845"/>
      <c r="I491" s="843" t="s">
        <v>371</v>
      </c>
      <c r="J491" s="845"/>
      <c r="K491" s="241" t="s">
        <v>372</v>
      </c>
      <c r="L491" s="242" t="s">
        <v>373</v>
      </c>
    </row>
    <row r="492" spans="2:12" x14ac:dyDescent="0.2">
      <c r="B492" s="243" t="s">
        <v>374</v>
      </c>
      <c r="C492" s="806" t="s">
        <v>407</v>
      </c>
      <c r="D492" s="807"/>
      <c r="E492" s="808"/>
      <c r="F492" s="809"/>
      <c r="G492" s="810"/>
      <c r="H492" s="402"/>
      <c r="I492" s="809"/>
      <c r="J492" s="810"/>
      <c r="K492" s="266"/>
      <c r="L492" s="245"/>
    </row>
    <row r="493" spans="2:12" x14ac:dyDescent="0.2">
      <c r="B493" s="243" t="s">
        <v>375</v>
      </c>
      <c r="C493" s="806" t="s">
        <v>407</v>
      </c>
      <c r="D493" s="807"/>
      <c r="E493" s="808"/>
      <c r="F493" s="809"/>
      <c r="G493" s="810"/>
      <c r="H493" s="402"/>
      <c r="I493" s="809"/>
      <c r="J493" s="810"/>
      <c r="K493" s="266"/>
      <c r="L493" s="245"/>
    </row>
    <row r="494" spans="2:12" x14ac:dyDescent="0.2">
      <c r="B494" s="243" t="s">
        <v>376</v>
      </c>
      <c r="C494" s="806" t="s">
        <v>407</v>
      </c>
      <c r="D494" s="807"/>
      <c r="E494" s="808"/>
      <c r="F494" s="809"/>
      <c r="G494" s="810"/>
      <c r="H494" s="402"/>
      <c r="I494" s="809"/>
      <c r="J494" s="810"/>
      <c r="K494" s="266"/>
      <c r="L494" s="245"/>
    </row>
    <row r="495" spans="2:12" x14ac:dyDescent="0.2">
      <c r="B495" s="811" t="s">
        <v>377</v>
      </c>
      <c r="C495" s="812"/>
      <c r="D495" s="812"/>
      <c r="E495" s="812"/>
      <c r="F495" s="812"/>
      <c r="G495" s="812"/>
      <c r="H495" s="812"/>
      <c r="I495" s="812"/>
      <c r="J495" s="813"/>
      <c r="K495" s="820" t="s">
        <v>378</v>
      </c>
      <c r="L495" s="821"/>
    </row>
    <row r="496" spans="2:12" x14ac:dyDescent="0.2">
      <c r="B496" s="814"/>
      <c r="C496" s="815"/>
      <c r="D496" s="815"/>
      <c r="E496" s="815"/>
      <c r="F496" s="815"/>
      <c r="G496" s="815"/>
      <c r="H496" s="815"/>
      <c r="I496" s="815"/>
      <c r="J496" s="816"/>
      <c r="K496" s="246" t="s">
        <v>379</v>
      </c>
      <c r="L496" s="245"/>
    </row>
    <row r="497" spans="2:12" x14ac:dyDescent="0.2">
      <c r="B497" s="814"/>
      <c r="C497" s="815"/>
      <c r="D497" s="815"/>
      <c r="E497" s="815"/>
      <c r="F497" s="815"/>
      <c r="G497" s="815"/>
      <c r="H497" s="815"/>
      <c r="I497" s="815"/>
      <c r="J497" s="816"/>
      <c r="K497" s="246" t="s">
        <v>380</v>
      </c>
      <c r="L497" s="245"/>
    </row>
    <row r="498" spans="2:12" ht="13.5" thickBot="1" x14ac:dyDescent="0.25">
      <c r="B498" s="817"/>
      <c r="C498" s="818"/>
      <c r="D498" s="818"/>
      <c r="E498" s="818"/>
      <c r="F498" s="818"/>
      <c r="G498" s="818"/>
      <c r="H498" s="818"/>
      <c r="I498" s="818"/>
      <c r="J498" s="819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7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83" t="s">
        <v>382</v>
      </c>
      <c r="C501" s="784"/>
      <c r="D501" s="784"/>
      <c r="E501" s="784"/>
      <c r="F501" s="784"/>
      <c r="G501" s="784"/>
      <c r="H501" s="784"/>
      <c r="I501" s="784"/>
      <c r="J501" s="784"/>
      <c r="K501" s="784"/>
      <c r="L501" s="785"/>
    </row>
    <row r="502" spans="2:12" x14ac:dyDescent="0.2">
      <c r="B502" s="300">
        <v>1</v>
      </c>
      <c r="C502" s="786" t="s">
        <v>480</v>
      </c>
      <c r="D502" s="781"/>
      <c r="E502" s="781"/>
      <c r="F502" s="781"/>
      <c r="G502" s="781"/>
      <c r="H502" s="781"/>
      <c r="I502" s="781"/>
      <c r="J502" s="781"/>
      <c r="K502" s="781"/>
      <c r="L502" s="782"/>
    </row>
    <row r="503" spans="2:12" x14ac:dyDescent="0.2">
      <c r="B503" s="427">
        <v>2</v>
      </c>
      <c r="C503" s="787" t="s">
        <v>472</v>
      </c>
      <c r="D503" s="788"/>
      <c r="E503" s="788"/>
      <c r="F503" s="788"/>
      <c r="G503" s="788"/>
      <c r="H503" s="788"/>
      <c r="I503" s="788"/>
      <c r="J503" s="788"/>
      <c r="K503" s="788"/>
      <c r="L503" s="789"/>
    </row>
    <row r="504" spans="2:12" x14ac:dyDescent="0.2">
      <c r="B504" s="339">
        <v>3</v>
      </c>
      <c r="C504" s="786" t="s">
        <v>473</v>
      </c>
      <c r="D504" s="781"/>
      <c r="E504" s="781"/>
      <c r="F504" s="781"/>
      <c r="G504" s="781"/>
      <c r="H504" s="781"/>
      <c r="I504" s="781"/>
      <c r="J504" s="781"/>
      <c r="K504" s="781"/>
      <c r="L504" s="782"/>
    </row>
    <row r="505" spans="2:12" x14ac:dyDescent="0.2">
      <c r="B505" s="339">
        <v>4</v>
      </c>
      <c r="C505" s="822" t="s">
        <v>474</v>
      </c>
      <c r="D505" s="823"/>
      <c r="E505" s="823"/>
      <c r="F505" s="823"/>
      <c r="G505" s="823"/>
      <c r="H505" s="823"/>
      <c r="I505" s="823"/>
      <c r="J505" s="823"/>
      <c r="K505" s="823"/>
      <c r="L505" s="824"/>
    </row>
    <row r="506" spans="2:12" x14ac:dyDescent="0.2">
      <c r="B506" s="356">
        <v>5</v>
      </c>
      <c r="C506" s="906" t="s">
        <v>502</v>
      </c>
      <c r="D506" s="907"/>
      <c r="E506" s="907"/>
      <c r="F506" s="907"/>
      <c r="G506" s="907"/>
      <c r="H506" s="907"/>
      <c r="I506" s="907"/>
      <c r="J506" s="907"/>
      <c r="K506" s="907"/>
      <c r="L506" s="908"/>
    </row>
    <row r="507" spans="2:12" x14ac:dyDescent="0.2">
      <c r="B507" s="356">
        <v>6</v>
      </c>
      <c r="C507" s="822" t="s">
        <v>475</v>
      </c>
      <c r="D507" s="823"/>
      <c r="E507" s="823"/>
      <c r="F507" s="823"/>
      <c r="G507" s="823"/>
      <c r="H507" s="823"/>
      <c r="I507" s="823"/>
      <c r="J507" s="823"/>
      <c r="K507" s="823"/>
      <c r="L507" s="824"/>
    </row>
    <row r="508" spans="2:12" x14ac:dyDescent="0.2">
      <c r="B508" s="356">
        <v>7</v>
      </c>
      <c r="C508" s="822" t="s">
        <v>476</v>
      </c>
      <c r="D508" s="823"/>
      <c r="E508" s="823"/>
      <c r="F508" s="823"/>
      <c r="G508" s="823"/>
      <c r="H508" s="823"/>
      <c r="I508" s="823"/>
      <c r="J508" s="823"/>
      <c r="K508" s="823"/>
      <c r="L508" s="824"/>
    </row>
    <row r="509" spans="2:12" x14ac:dyDescent="0.2">
      <c r="B509" s="356"/>
      <c r="C509" s="822"/>
      <c r="D509" s="823"/>
      <c r="E509" s="823"/>
      <c r="F509" s="823"/>
      <c r="G509" s="823"/>
      <c r="H509" s="823"/>
      <c r="I509" s="823"/>
      <c r="J509" s="823"/>
      <c r="K509" s="823"/>
      <c r="L509" s="824"/>
    </row>
    <row r="510" spans="2:12" x14ac:dyDescent="0.2">
      <c r="B510" s="300"/>
      <c r="C510" s="822"/>
      <c r="D510" s="823"/>
      <c r="E510" s="823"/>
      <c r="F510" s="823"/>
      <c r="G510" s="823"/>
      <c r="H510" s="823"/>
      <c r="I510" s="823"/>
      <c r="J510" s="823"/>
      <c r="K510" s="823"/>
      <c r="L510" s="824"/>
    </row>
    <row r="511" spans="2:12" x14ac:dyDescent="0.2">
      <c r="B511" s="783" t="s">
        <v>386</v>
      </c>
      <c r="C511" s="784"/>
      <c r="D511" s="784"/>
      <c r="E511" s="784"/>
      <c r="F511" s="784"/>
      <c r="G511" s="784"/>
      <c r="H511" s="784"/>
      <c r="I511" s="784"/>
      <c r="J511" s="784"/>
      <c r="K511" s="784"/>
      <c r="L511" s="785"/>
    </row>
    <row r="512" spans="2:12" x14ac:dyDescent="0.2">
      <c r="B512" s="269"/>
      <c r="C512" s="780"/>
      <c r="D512" s="781"/>
      <c r="E512" s="781"/>
      <c r="F512" s="781"/>
      <c r="G512" s="781"/>
      <c r="H512" s="781"/>
      <c r="I512" s="781"/>
      <c r="J512" s="781"/>
      <c r="K512" s="781"/>
      <c r="L512" s="782"/>
    </row>
    <row r="513" spans="2:12" x14ac:dyDescent="0.2">
      <c r="B513" s="269"/>
      <c r="C513" s="780"/>
      <c r="D513" s="781"/>
      <c r="E513" s="781"/>
      <c r="F513" s="781"/>
      <c r="G513" s="781"/>
      <c r="H513" s="781"/>
      <c r="I513" s="781"/>
      <c r="J513" s="781"/>
      <c r="K513" s="781"/>
      <c r="L513" s="782"/>
    </row>
    <row r="514" spans="2:12" x14ac:dyDescent="0.2">
      <c r="B514" s="269"/>
      <c r="C514" s="780"/>
      <c r="D514" s="781"/>
      <c r="E514" s="781"/>
      <c r="F514" s="781"/>
      <c r="G514" s="781"/>
      <c r="H514" s="781"/>
      <c r="I514" s="781"/>
      <c r="J514" s="781"/>
      <c r="K514" s="781"/>
      <c r="L514" s="782"/>
    </row>
    <row r="515" spans="2:12" x14ac:dyDescent="0.2">
      <c r="B515" s="783" t="s">
        <v>387</v>
      </c>
      <c r="C515" s="784"/>
      <c r="D515" s="784"/>
      <c r="E515" s="784"/>
      <c r="F515" s="784"/>
      <c r="G515" s="784"/>
      <c r="H515" s="784"/>
      <c r="I515" s="784"/>
      <c r="J515" s="784"/>
      <c r="K515" s="784"/>
      <c r="L515" s="785"/>
    </row>
    <row r="516" spans="2:12" x14ac:dyDescent="0.2">
      <c r="B516" s="269">
        <v>1</v>
      </c>
      <c r="C516" s="786" t="s">
        <v>479</v>
      </c>
      <c r="D516" s="781"/>
      <c r="E516" s="781"/>
      <c r="F516" s="781"/>
      <c r="G516" s="781"/>
      <c r="H516" s="781"/>
      <c r="I516" s="781"/>
      <c r="J516" s="781"/>
      <c r="K516" s="781"/>
      <c r="L516" s="782"/>
    </row>
    <row r="517" spans="2:12" x14ac:dyDescent="0.2">
      <c r="B517" s="269">
        <v>2</v>
      </c>
      <c r="C517" s="786" t="s">
        <v>507</v>
      </c>
      <c r="D517" s="781"/>
      <c r="E517" s="781"/>
      <c r="F517" s="781"/>
      <c r="G517" s="781"/>
      <c r="H517" s="781"/>
      <c r="I517" s="781"/>
      <c r="J517" s="781"/>
      <c r="K517" s="781"/>
      <c r="L517" s="782"/>
    </row>
    <row r="518" spans="2:12" x14ac:dyDescent="0.2">
      <c r="B518" s="368">
        <v>3</v>
      </c>
      <c r="C518" s="786" t="s">
        <v>508</v>
      </c>
      <c r="D518" s="781"/>
      <c r="E518" s="781"/>
      <c r="F518" s="781"/>
      <c r="G518" s="781"/>
      <c r="H518" s="781"/>
      <c r="I518" s="781"/>
      <c r="J518" s="781"/>
      <c r="K518" s="781"/>
      <c r="L518" s="782"/>
    </row>
    <row r="519" spans="2:12" x14ac:dyDescent="0.2">
      <c r="B519" s="790" t="s">
        <v>383</v>
      </c>
      <c r="C519" s="791"/>
      <c r="D519" s="791"/>
      <c r="E519" s="791"/>
      <c r="F519" s="791"/>
      <c r="G519" s="791"/>
      <c r="H519" s="791"/>
      <c r="I519" s="791"/>
      <c r="J519" s="791"/>
      <c r="K519" s="791"/>
      <c r="L519" s="792"/>
    </row>
    <row r="520" spans="2:12" x14ac:dyDescent="0.2">
      <c r="B520" s="793" t="s">
        <v>446</v>
      </c>
      <c r="C520" s="781"/>
      <c r="D520" s="781"/>
      <c r="E520" s="781"/>
      <c r="F520" s="781"/>
      <c r="G520" s="781"/>
      <c r="H520" s="781"/>
      <c r="I520" s="781"/>
      <c r="J520" s="781"/>
      <c r="K520" s="781"/>
      <c r="L520" s="782"/>
    </row>
    <row r="521" spans="2:12" x14ac:dyDescent="0.2">
      <c r="B521" s="793"/>
      <c r="C521" s="781"/>
      <c r="D521" s="781"/>
      <c r="E521" s="781"/>
      <c r="F521" s="781"/>
      <c r="G521" s="781"/>
      <c r="H521" s="781"/>
      <c r="I521" s="781"/>
      <c r="J521" s="781"/>
      <c r="K521" s="781"/>
      <c r="L521" s="782"/>
    </row>
    <row r="522" spans="2:12" x14ac:dyDescent="0.2">
      <c r="B522" s="793"/>
      <c r="C522" s="781"/>
      <c r="D522" s="781"/>
      <c r="E522" s="781"/>
      <c r="F522" s="781"/>
      <c r="G522" s="781"/>
      <c r="H522" s="781"/>
      <c r="I522" s="781"/>
      <c r="J522" s="781"/>
      <c r="K522" s="781"/>
      <c r="L522" s="782"/>
    </row>
    <row r="523" spans="2:12" x14ac:dyDescent="0.2">
      <c r="B523" s="793"/>
      <c r="C523" s="781"/>
      <c r="D523" s="781"/>
      <c r="E523" s="781"/>
      <c r="F523" s="781"/>
      <c r="G523" s="781"/>
      <c r="H523" s="781"/>
      <c r="I523" s="781"/>
      <c r="J523" s="781"/>
      <c r="K523" s="781"/>
      <c r="L523" s="782"/>
    </row>
    <row r="524" spans="2:12" x14ac:dyDescent="0.2">
      <c r="B524" s="794"/>
      <c r="C524" s="795"/>
      <c r="D524" s="795"/>
      <c r="E524" s="795"/>
      <c r="F524" s="795"/>
      <c r="G524" s="398"/>
      <c r="H524" s="795"/>
      <c r="I524" s="795"/>
      <c r="J524" s="795"/>
      <c r="K524" s="795"/>
      <c r="L524" s="800"/>
    </row>
    <row r="525" spans="2:12" x14ac:dyDescent="0.2">
      <c r="B525" s="796"/>
      <c r="C525" s="797"/>
      <c r="D525" s="797"/>
      <c r="E525" s="797"/>
      <c r="F525" s="797"/>
      <c r="G525" s="399"/>
      <c r="H525" s="797"/>
      <c r="I525" s="797"/>
      <c r="J525" s="797"/>
      <c r="K525" s="797"/>
      <c r="L525" s="801"/>
    </row>
    <row r="526" spans="2:12" x14ac:dyDescent="0.2">
      <c r="B526" s="796"/>
      <c r="C526" s="797"/>
      <c r="D526" s="797"/>
      <c r="E526" s="797"/>
      <c r="F526" s="797"/>
      <c r="G526" s="399"/>
      <c r="H526" s="797"/>
      <c r="I526" s="797"/>
      <c r="J526" s="797"/>
      <c r="K526" s="797"/>
      <c r="L526" s="801"/>
    </row>
    <row r="527" spans="2:12" x14ac:dyDescent="0.2">
      <c r="B527" s="798"/>
      <c r="C527" s="799"/>
      <c r="D527" s="799"/>
      <c r="E527" s="799"/>
      <c r="F527" s="799"/>
      <c r="G527" s="400"/>
      <c r="H527" s="799"/>
      <c r="I527" s="799"/>
      <c r="J527" s="799"/>
      <c r="K527" s="799"/>
      <c r="L527" s="802"/>
    </row>
    <row r="528" spans="2:12" ht="13.5" thickBot="1" x14ac:dyDescent="0.25">
      <c r="B528" s="803" t="s">
        <v>384</v>
      </c>
      <c r="C528" s="804"/>
      <c r="D528" s="804"/>
      <c r="E528" s="804"/>
      <c r="F528" s="804"/>
      <c r="G528" s="401"/>
      <c r="H528" s="804" t="s">
        <v>385</v>
      </c>
      <c r="I528" s="804"/>
      <c r="J528" s="804"/>
      <c r="K528" s="804"/>
      <c r="L528" s="805"/>
    </row>
    <row r="530" spans="2:12" ht="13.5" thickBot="1" x14ac:dyDescent="0.25"/>
    <row r="531" spans="2:12" ht="23.25" x14ac:dyDescent="0.2">
      <c r="B531" s="894" t="s">
        <v>336</v>
      </c>
      <c r="C531" s="895"/>
      <c r="D531" s="895"/>
      <c r="E531" s="895"/>
      <c r="F531" s="895"/>
      <c r="G531" s="895"/>
      <c r="H531" s="895"/>
      <c r="I531" s="895"/>
      <c r="J531" s="895"/>
      <c r="K531" s="895"/>
      <c r="L531" s="896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897" t="s">
        <v>338</v>
      </c>
      <c r="E534" s="897"/>
      <c r="F534" s="897"/>
      <c r="G534" s="897"/>
      <c r="H534" s="897"/>
      <c r="I534" s="897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898" t="s">
        <v>340</v>
      </c>
      <c r="E535" s="898"/>
      <c r="F535" s="898"/>
      <c r="G535" s="898"/>
      <c r="H535" s="898"/>
      <c r="I535" s="898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899" t="s">
        <v>342</v>
      </c>
      <c r="E536" s="899"/>
      <c r="F536" s="899"/>
      <c r="G536" s="899"/>
      <c r="H536" s="899"/>
      <c r="I536" s="899"/>
      <c r="J536" s="214"/>
      <c r="K536" s="211" t="s">
        <v>343</v>
      </c>
      <c r="L536" s="255">
        <f>IFERROR(L534-L535,"")</f>
        <v>24</v>
      </c>
    </row>
    <row r="537" spans="2:12" x14ac:dyDescent="0.2">
      <c r="B537" s="783" t="s">
        <v>344</v>
      </c>
      <c r="C537" s="784"/>
      <c r="D537" s="784"/>
      <c r="E537" s="784"/>
      <c r="F537" s="784"/>
      <c r="G537" s="784"/>
      <c r="H537" s="784"/>
      <c r="I537" s="784"/>
      <c r="J537" s="784"/>
      <c r="K537" s="784"/>
      <c r="L537" s="785"/>
    </row>
    <row r="538" spans="2:12" x14ac:dyDescent="0.2">
      <c r="B538" s="900" t="s">
        <v>345</v>
      </c>
      <c r="C538" s="884"/>
      <c r="D538" s="884" t="s">
        <v>404</v>
      </c>
      <c r="E538" s="884"/>
      <c r="F538" s="884"/>
      <c r="G538" s="884"/>
      <c r="H538" s="884"/>
      <c r="I538" s="884"/>
      <c r="J538" s="884"/>
      <c r="K538" s="216" t="s">
        <v>346</v>
      </c>
      <c r="L538" s="217">
        <v>44670</v>
      </c>
    </row>
    <row r="539" spans="2:12" x14ac:dyDescent="0.2">
      <c r="B539" s="425" t="s">
        <v>347</v>
      </c>
      <c r="C539" s="884"/>
      <c r="D539" s="884"/>
      <c r="E539" s="884"/>
      <c r="F539" s="884"/>
      <c r="G539" s="884"/>
      <c r="H539" s="884"/>
      <c r="I539" s="884"/>
      <c r="J539" s="884"/>
      <c r="K539" s="216" t="s">
        <v>348</v>
      </c>
      <c r="L539" s="217">
        <v>44701</v>
      </c>
    </row>
    <row r="540" spans="2:12" x14ac:dyDescent="0.2">
      <c r="B540" s="900" t="s">
        <v>349</v>
      </c>
      <c r="C540" s="884"/>
      <c r="D540" s="884" t="s">
        <v>405</v>
      </c>
      <c r="E540" s="884"/>
      <c r="F540" s="884"/>
      <c r="G540" s="884"/>
      <c r="H540" s="884"/>
      <c r="I540" s="884"/>
      <c r="J540" s="884"/>
      <c r="K540" s="884"/>
      <c r="L540" s="885"/>
    </row>
    <row r="541" spans="2:12" x14ac:dyDescent="0.2">
      <c r="B541" s="900" t="s">
        <v>350</v>
      </c>
      <c r="C541" s="901"/>
      <c r="D541" s="901"/>
      <c r="E541" s="884" t="s">
        <v>402</v>
      </c>
      <c r="F541" s="884"/>
      <c r="G541" s="884"/>
      <c r="H541" s="884"/>
      <c r="I541" s="884"/>
      <c r="J541" s="884"/>
      <c r="K541" s="884"/>
      <c r="L541" s="885"/>
    </row>
    <row r="542" spans="2:12" x14ac:dyDescent="0.2">
      <c r="B542" s="425" t="s">
        <v>351</v>
      </c>
      <c r="C542" s="426"/>
      <c r="D542" s="902"/>
      <c r="E542" s="902"/>
      <c r="F542" s="902"/>
      <c r="G542" s="902"/>
      <c r="H542" s="902"/>
      <c r="I542" s="902"/>
      <c r="J542" s="902"/>
      <c r="K542" s="902"/>
      <c r="L542" s="903"/>
    </row>
    <row r="543" spans="2:12" x14ac:dyDescent="0.2">
      <c r="B543" s="783" t="s">
        <v>352</v>
      </c>
      <c r="C543" s="784"/>
      <c r="D543" s="784"/>
      <c r="E543" s="784"/>
      <c r="F543" s="784"/>
      <c r="G543" s="784"/>
      <c r="H543" s="784"/>
      <c r="I543" s="784"/>
      <c r="J543" s="784"/>
      <c r="K543" s="784"/>
      <c r="L543" s="785"/>
    </row>
    <row r="544" spans="2:12" x14ac:dyDescent="0.2">
      <c r="B544" s="900" t="s">
        <v>353</v>
      </c>
      <c r="C544" s="901"/>
      <c r="D544" s="901"/>
      <c r="E544" s="884"/>
      <c r="F544" s="884"/>
      <c r="G544" s="884"/>
      <c r="H544" s="884"/>
      <c r="I544" s="884"/>
      <c r="J544" s="884"/>
      <c r="K544" s="884"/>
      <c r="L544" s="885"/>
    </row>
    <row r="545" spans="2:12" x14ac:dyDescent="0.2">
      <c r="B545" s="219" t="s">
        <v>321</v>
      </c>
      <c r="C545" s="884"/>
      <c r="D545" s="884"/>
      <c r="E545" s="884"/>
      <c r="F545" s="884"/>
      <c r="G545" s="884"/>
      <c r="H545" s="884"/>
      <c r="I545" s="884"/>
      <c r="J545" s="884"/>
      <c r="K545" s="884"/>
      <c r="L545" s="885"/>
    </row>
    <row r="546" spans="2:12" x14ac:dyDescent="0.2">
      <c r="B546" s="219" t="s">
        <v>351</v>
      </c>
      <c r="C546" s="884"/>
      <c r="D546" s="884"/>
      <c r="E546" s="884"/>
      <c r="F546" s="884"/>
      <c r="G546" s="884"/>
      <c r="H546" s="884"/>
      <c r="I546" s="884"/>
      <c r="J546" s="884"/>
      <c r="K546" s="884"/>
      <c r="L546" s="885"/>
    </row>
    <row r="547" spans="2:12" x14ac:dyDescent="0.2">
      <c r="B547" s="219" t="s">
        <v>354</v>
      </c>
      <c r="C547" s="884"/>
      <c r="D547" s="884"/>
      <c r="E547" s="884"/>
      <c r="F547" s="884"/>
      <c r="G547" s="884"/>
      <c r="H547" s="884"/>
      <c r="I547" s="884"/>
      <c r="J547" s="884"/>
      <c r="K547" s="884"/>
      <c r="L547" s="885"/>
    </row>
    <row r="548" spans="2:12" x14ac:dyDescent="0.2">
      <c r="B548" s="783" t="s">
        <v>355</v>
      </c>
      <c r="C548" s="784"/>
      <c r="D548" s="784"/>
      <c r="E548" s="784"/>
      <c r="F548" s="784"/>
      <c r="G548" s="784"/>
      <c r="H548" s="784"/>
      <c r="I548" s="784"/>
      <c r="J548" s="784"/>
      <c r="K548" s="784"/>
      <c r="L548" s="785"/>
    </row>
    <row r="549" spans="2:12" x14ac:dyDescent="0.2">
      <c r="B549" s="828" t="s">
        <v>356</v>
      </c>
      <c r="C549" s="829"/>
      <c r="D549" s="829"/>
      <c r="E549" s="829"/>
      <c r="F549" s="829"/>
      <c r="G549" s="829"/>
      <c r="H549" s="829"/>
      <c r="I549" s="829"/>
      <c r="J549" s="829"/>
      <c r="K549" s="829"/>
      <c r="L549" s="830"/>
    </row>
    <row r="550" spans="2:12" x14ac:dyDescent="0.2">
      <c r="B550" s="886" t="s">
        <v>357</v>
      </c>
      <c r="C550" s="876"/>
      <c r="D550" s="877"/>
      <c r="E550" s="852" t="s">
        <v>358</v>
      </c>
      <c r="F550" s="853"/>
      <c r="G550" s="853"/>
      <c r="H550" s="853"/>
      <c r="I550" s="853"/>
      <c r="J550" s="853"/>
      <c r="K550" s="854"/>
      <c r="L550" s="887" t="s">
        <v>359</v>
      </c>
    </row>
    <row r="551" spans="2:12" x14ac:dyDescent="0.2">
      <c r="B551" s="886"/>
      <c r="C551" s="876"/>
      <c r="D551" s="877"/>
      <c r="E551" s="855"/>
      <c r="F551" s="856"/>
      <c r="G551" s="856"/>
      <c r="H551" s="856"/>
      <c r="I551" s="856"/>
      <c r="J551" s="856"/>
      <c r="K551" s="857"/>
      <c r="L551" s="888"/>
    </row>
    <row r="552" spans="2:12" x14ac:dyDescent="0.2">
      <c r="B552" s="889" t="s">
        <v>400</v>
      </c>
      <c r="C552" s="781"/>
      <c r="D552" s="890"/>
      <c r="E552" s="822" t="s">
        <v>412</v>
      </c>
      <c r="F552" s="891"/>
      <c r="G552" s="891"/>
      <c r="H552" s="891"/>
      <c r="I552" s="891"/>
      <c r="J552" s="891"/>
      <c r="K552" s="890"/>
      <c r="L552" s="220">
        <v>2</v>
      </c>
    </row>
    <row r="553" spans="2:12" x14ac:dyDescent="0.2">
      <c r="B553" s="793" t="s">
        <v>416</v>
      </c>
      <c r="C553" s="781"/>
      <c r="D553" s="890"/>
      <c r="E553" s="892" t="s">
        <v>417</v>
      </c>
      <c r="F553" s="891"/>
      <c r="G553" s="891"/>
      <c r="H553" s="891"/>
      <c r="I553" s="891"/>
      <c r="J553" s="891"/>
      <c r="K553" s="890"/>
      <c r="L553" s="220">
        <v>1</v>
      </c>
    </row>
    <row r="554" spans="2:12" x14ac:dyDescent="0.2">
      <c r="B554" s="793" t="s">
        <v>411</v>
      </c>
      <c r="C554" s="891"/>
      <c r="D554" s="890"/>
      <c r="E554" s="892" t="s">
        <v>413</v>
      </c>
      <c r="F554" s="891"/>
      <c r="G554" s="891"/>
      <c r="H554" s="891"/>
      <c r="I554" s="891"/>
      <c r="J554" s="891"/>
      <c r="K554" s="890"/>
      <c r="L554" s="221">
        <v>1</v>
      </c>
    </row>
    <row r="555" spans="2:12" x14ac:dyDescent="0.2">
      <c r="B555" s="793"/>
      <c r="C555" s="891"/>
      <c r="D555" s="890"/>
      <c r="E555" s="892"/>
      <c r="F555" s="891"/>
      <c r="G555" s="891"/>
      <c r="H555" s="891"/>
      <c r="I555" s="891"/>
      <c r="J555" s="891"/>
      <c r="K555" s="890"/>
      <c r="L555" s="221"/>
    </row>
    <row r="556" spans="2:12" x14ac:dyDescent="0.2">
      <c r="B556" s="825" t="s">
        <v>360</v>
      </c>
      <c r="C556" s="893"/>
      <c r="D556" s="893"/>
      <c r="E556" s="893"/>
      <c r="F556" s="893"/>
      <c r="G556" s="893"/>
      <c r="H556" s="893"/>
      <c r="I556" s="893"/>
      <c r="J556" s="893"/>
      <c r="K556" s="827"/>
      <c r="L556" s="224">
        <f>SUM(L552:L555)</f>
        <v>4</v>
      </c>
    </row>
    <row r="557" spans="2:12" x14ac:dyDescent="0.2">
      <c r="B557" s="828" t="s">
        <v>361</v>
      </c>
      <c r="C557" s="829"/>
      <c r="D557" s="829"/>
      <c r="E557" s="829"/>
      <c r="F557" s="829"/>
      <c r="G557" s="829"/>
      <c r="H557" s="829"/>
      <c r="I557" s="829"/>
      <c r="J557" s="829"/>
      <c r="K557" s="829"/>
      <c r="L557" s="830"/>
    </row>
    <row r="558" spans="2:12" x14ac:dyDescent="0.2">
      <c r="B558" s="846" t="s">
        <v>362</v>
      </c>
      <c r="C558" s="852" t="s">
        <v>357</v>
      </c>
      <c r="D558" s="854"/>
      <c r="E558" s="852" t="s">
        <v>358</v>
      </c>
      <c r="F558" s="853"/>
      <c r="G558" s="853"/>
      <c r="H558" s="853"/>
      <c r="I558" s="853"/>
      <c r="J558" s="853"/>
      <c r="K558" s="854"/>
      <c r="L558" s="869" t="s">
        <v>359</v>
      </c>
    </row>
    <row r="559" spans="2:12" x14ac:dyDescent="0.2">
      <c r="B559" s="847"/>
      <c r="C559" s="855"/>
      <c r="D559" s="857"/>
      <c r="E559" s="855"/>
      <c r="F559" s="856"/>
      <c r="G559" s="856"/>
      <c r="H559" s="856"/>
      <c r="I559" s="856"/>
      <c r="J559" s="856"/>
      <c r="K559" s="857"/>
      <c r="L559" s="870"/>
    </row>
    <row r="560" spans="2:12" x14ac:dyDescent="0.2">
      <c r="B560" s="423"/>
      <c r="C560" s="871"/>
      <c r="D560" s="872"/>
      <c r="E560" s="873"/>
      <c r="F560" s="874"/>
      <c r="G560" s="874"/>
      <c r="H560" s="874"/>
      <c r="I560" s="874"/>
      <c r="J560" s="874"/>
      <c r="K560" s="865"/>
      <c r="L560" s="424"/>
    </row>
    <row r="561" spans="2:12" x14ac:dyDescent="0.2">
      <c r="B561" s="423"/>
      <c r="C561" s="871"/>
      <c r="D561" s="872"/>
      <c r="E561" s="873"/>
      <c r="F561" s="874"/>
      <c r="G561" s="874"/>
      <c r="H561" s="874"/>
      <c r="I561" s="874"/>
      <c r="J561" s="874"/>
      <c r="K561" s="865"/>
      <c r="L561" s="424"/>
    </row>
    <row r="562" spans="2:12" x14ac:dyDescent="0.2">
      <c r="B562" s="423"/>
      <c r="C562" s="871"/>
      <c r="D562" s="872"/>
      <c r="E562" s="875"/>
      <c r="F562" s="876"/>
      <c r="G562" s="876"/>
      <c r="H562" s="876"/>
      <c r="I562" s="876"/>
      <c r="J562" s="876"/>
      <c r="K562" s="877"/>
      <c r="L562" s="424"/>
    </row>
    <row r="563" spans="2:12" x14ac:dyDescent="0.2">
      <c r="B563" s="423"/>
      <c r="C563" s="871"/>
      <c r="D563" s="872"/>
      <c r="E563" s="875"/>
      <c r="F563" s="876"/>
      <c r="G563" s="876"/>
      <c r="H563" s="876"/>
      <c r="I563" s="876"/>
      <c r="J563" s="876"/>
      <c r="K563" s="877"/>
      <c r="L563" s="424"/>
    </row>
    <row r="564" spans="2:12" x14ac:dyDescent="0.2">
      <c r="B564" s="423"/>
      <c r="C564" s="871"/>
      <c r="D564" s="872"/>
      <c r="E564" s="875"/>
      <c r="F564" s="876"/>
      <c r="G564" s="876"/>
      <c r="H564" s="876"/>
      <c r="I564" s="876"/>
      <c r="J564" s="876"/>
      <c r="K564" s="877"/>
      <c r="L564" s="424"/>
    </row>
    <row r="565" spans="2:12" x14ac:dyDescent="0.2">
      <c r="B565" s="878" t="s">
        <v>360</v>
      </c>
      <c r="C565" s="879"/>
      <c r="D565" s="879"/>
      <c r="E565" s="879"/>
      <c r="F565" s="879"/>
      <c r="G565" s="879"/>
      <c r="H565" s="879"/>
      <c r="I565" s="879"/>
      <c r="J565" s="879"/>
      <c r="K565" s="880"/>
      <c r="L565" s="227">
        <f>SUM(L560:L564)</f>
        <v>0</v>
      </c>
    </row>
    <row r="566" spans="2:12" x14ac:dyDescent="0.2">
      <c r="B566" s="881" t="s">
        <v>406</v>
      </c>
      <c r="C566" s="882"/>
      <c r="D566" s="882"/>
      <c r="E566" s="882"/>
      <c r="F566" s="882"/>
      <c r="G566" s="882"/>
      <c r="H566" s="882"/>
      <c r="I566" s="882"/>
      <c r="J566" s="882"/>
      <c r="K566" s="883"/>
      <c r="L566" s="228">
        <f>L565+L556</f>
        <v>4</v>
      </c>
    </row>
    <row r="567" spans="2:12" x14ac:dyDescent="0.2">
      <c r="B567" s="783" t="s">
        <v>215</v>
      </c>
      <c r="C567" s="784"/>
      <c r="D567" s="784"/>
      <c r="E567" s="784"/>
      <c r="F567" s="784"/>
      <c r="G567" s="784"/>
      <c r="H567" s="784"/>
      <c r="I567" s="784"/>
      <c r="J567" s="784"/>
      <c r="K567" s="784"/>
      <c r="L567" s="785"/>
    </row>
    <row r="568" spans="2:12" x14ac:dyDescent="0.2">
      <c r="B568" s="828" t="s">
        <v>363</v>
      </c>
      <c r="C568" s="829"/>
      <c r="D568" s="829"/>
      <c r="E568" s="829"/>
      <c r="F568" s="829"/>
      <c r="G568" s="829"/>
      <c r="H568" s="829"/>
      <c r="I568" s="829"/>
      <c r="J568" s="828" t="s">
        <v>364</v>
      </c>
      <c r="K568" s="829"/>
      <c r="L568" s="830"/>
    </row>
    <row r="569" spans="2:12" x14ac:dyDescent="0.2">
      <c r="B569" s="846" t="s">
        <v>362</v>
      </c>
      <c r="C569" s="848" t="s">
        <v>29</v>
      </c>
      <c r="D569" s="849"/>
      <c r="E569" s="852" t="s">
        <v>1</v>
      </c>
      <c r="F569" s="853"/>
      <c r="G569" s="853"/>
      <c r="H569" s="854"/>
      <c r="I569" s="858" t="s">
        <v>359</v>
      </c>
      <c r="J569" s="860" t="s">
        <v>29</v>
      </c>
      <c r="K569" s="862" t="s">
        <v>1</v>
      </c>
      <c r="L569" s="858" t="s">
        <v>365</v>
      </c>
    </row>
    <row r="570" spans="2:12" x14ac:dyDescent="0.2">
      <c r="B570" s="847"/>
      <c r="C570" s="850"/>
      <c r="D570" s="851"/>
      <c r="E570" s="855"/>
      <c r="F570" s="856"/>
      <c r="G570" s="856"/>
      <c r="H570" s="857"/>
      <c r="I570" s="859"/>
      <c r="J570" s="861"/>
      <c r="K570" s="863"/>
      <c r="L570" s="859"/>
    </row>
    <row r="571" spans="2:12" x14ac:dyDescent="0.2">
      <c r="B571" s="229"/>
      <c r="C571" s="864"/>
      <c r="D571" s="865"/>
      <c r="E571" s="864"/>
      <c r="F571" s="866"/>
      <c r="G571" s="866"/>
      <c r="H571" s="865"/>
      <c r="I571" s="231"/>
      <c r="J571" s="422" t="s">
        <v>503</v>
      </c>
      <c r="K571" s="417" t="s">
        <v>504</v>
      </c>
      <c r="L571" s="221">
        <v>1</v>
      </c>
    </row>
    <row r="572" spans="2:12" x14ac:dyDescent="0.2">
      <c r="B572" s="229"/>
      <c r="C572" s="864"/>
      <c r="D572" s="865"/>
      <c r="E572" s="864"/>
      <c r="F572" s="866"/>
      <c r="G572" s="866"/>
      <c r="H572" s="865"/>
      <c r="I572" s="234"/>
      <c r="J572" s="235"/>
      <c r="K572" s="236"/>
      <c r="L572" s="237"/>
    </row>
    <row r="573" spans="2:12" x14ac:dyDescent="0.2">
      <c r="B573" s="229"/>
      <c r="C573" s="864"/>
      <c r="D573" s="865"/>
      <c r="E573" s="864"/>
      <c r="F573" s="866"/>
      <c r="G573" s="866"/>
      <c r="H573" s="865"/>
      <c r="I573" s="239"/>
      <c r="J573" s="230"/>
      <c r="K573" s="238"/>
      <c r="L573" s="220"/>
    </row>
    <row r="574" spans="2:12" x14ac:dyDescent="0.2">
      <c r="B574" s="825" t="s">
        <v>366</v>
      </c>
      <c r="C574" s="826"/>
      <c r="D574" s="826"/>
      <c r="E574" s="826"/>
      <c r="F574" s="826"/>
      <c r="G574" s="826"/>
      <c r="H574" s="827"/>
      <c r="I574" s="252">
        <f>SUM(I571:I573)</f>
        <v>0</v>
      </c>
      <c r="J574" s="867" t="s">
        <v>366</v>
      </c>
      <c r="K574" s="868"/>
      <c r="L574" s="240">
        <f>SUM(L571:L573)</f>
        <v>1</v>
      </c>
    </row>
    <row r="575" spans="2:12" x14ac:dyDescent="0.2">
      <c r="B575" s="825" t="s">
        <v>27</v>
      </c>
      <c r="C575" s="826"/>
      <c r="D575" s="826"/>
      <c r="E575" s="826"/>
      <c r="F575" s="826"/>
      <c r="G575" s="826"/>
      <c r="H575" s="826"/>
      <c r="I575" s="826"/>
      <c r="J575" s="826"/>
      <c r="K575" s="827"/>
      <c r="L575" s="240">
        <f>L574+I574</f>
        <v>1</v>
      </c>
    </row>
    <row r="576" spans="2:12" x14ac:dyDescent="0.2">
      <c r="B576" s="783" t="s">
        <v>388</v>
      </c>
      <c r="C576" s="784"/>
      <c r="D576" s="784"/>
      <c r="E576" s="784"/>
      <c r="F576" s="784"/>
      <c r="G576" s="784"/>
      <c r="H576" s="784"/>
      <c r="I576" s="784"/>
      <c r="J576" s="784"/>
      <c r="K576" s="784"/>
      <c r="L576" s="785"/>
    </row>
    <row r="577" spans="2:12" x14ac:dyDescent="0.2">
      <c r="B577" s="828" t="s">
        <v>368</v>
      </c>
      <c r="C577" s="829"/>
      <c r="D577" s="830"/>
      <c r="E577" s="829" t="s">
        <v>394</v>
      </c>
      <c r="F577" s="829"/>
      <c r="G577" s="831" t="s">
        <v>389</v>
      </c>
      <c r="H577" s="832"/>
      <c r="I577" s="832"/>
      <c r="J577" s="832"/>
      <c r="K577" s="832"/>
      <c r="L577" s="833"/>
    </row>
    <row r="578" spans="2:12" x14ac:dyDescent="0.2">
      <c r="B578" s="834" t="s">
        <v>393</v>
      </c>
      <c r="C578" s="835"/>
      <c r="D578" s="265" t="s">
        <v>390</v>
      </c>
      <c r="E578" s="420" t="s">
        <v>391</v>
      </c>
      <c r="F578" s="264" t="s">
        <v>392</v>
      </c>
      <c r="G578" s="419"/>
      <c r="H578" s="420"/>
      <c r="I578" s="420"/>
      <c r="J578" s="420"/>
      <c r="K578" s="420"/>
      <c r="L578" s="421"/>
    </row>
    <row r="579" spans="2:12" x14ac:dyDescent="0.2">
      <c r="B579" s="324"/>
      <c r="C579" s="324"/>
      <c r="D579" s="904"/>
      <c r="E579" s="268"/>
      <c r="F579" s="905"/>
      <c r="G579" s="831"/>
      <c r="H579" s="832"/>
      <c r="I579" s="832"/>
      <c r="J579" s="832"/>
      <c r="K579" s="832"/>
      <c r="L579" s="833"/>
    </row>
    <row r="580" spans="2:12" x14ac:dyDescent="0.2">
      <c r="B580" s="324"/>
      <c r="C580" s="324"/>
      <c r="D580" s="837"/>
      <c r="E580" s="268"/>
      <c r="F580" s="839"/>
      <c r="G580" s="831"/>
      <c r="H580" s="832"/>
      <c r="I580" s="832"/>
      <c r="J580" s="832"/>
      <c r="K580" s="832"/>
      <c r="L580" s="833"/>
    </row>
    <row r="581" spans="2:12" x14ac:dyDescent="0.2">
      <c r="B581" s="840" t="s">
        <v>367</v>
      </c>
      <c r="C581" s="841"/>
      <c r="D581" s="841"/>
      <c r="E581" s="841"/>
      <c r="F581" s="841"/>
      <c r="G581" s="841"/>
      <c r="H581" s="841"/>
      <c r="I581" s="841"/>
      <c r="J581" s="841"/>
      <c r="K581" s="841"/>
      <c r="L581" s="842"/>
    </row>
    <row r="582" spans="2:12" ht="25.5" x14ac:dyDescent="0.2">
      <c r="B582" s="263" t="s">
        <v>368</v>
      </c>
      <c r="C582" s="843" t="s">
        <v>369</v>
      </c>
      <c r="D582" s="844"/>
      <c r="E582" s="845"/>
      <c r="F582" s="843" t="s">
        <v>370</v>
      </c>
      <c r="G582" s="844"/>
      <c r="H582" s="845"/>
      <c r="I582" s="843" t="s">
        <v>371</v>
      </c>
      <c r="J582" s="845"/>
      <c r="K582" s="241" t="s">
        <v>372</v>
      </c>
      <c r="L582" s="242" t="s">
        <v>373</v>
      </c>
    </row>
    <row r="583" spans="2:12" x14ac:dyDescent="0.2">
      <c r="B583" s="243" t="s">
        <v>374</v>
      </c>
      <c r="C583" s="806" t="s">
        <v>407</v>
      </c>
      <c r="D583" s="807"/>
      <c r="E583" s="808"/>
      <c r="F583" s="809"/>
      <c r="G583" s="810"/>
      <c r="H583" s="418"/>
      <c r="I583" s="809"/>
      <c r="J583" s="810"/>
      <c r="K583" s="266"/>
      <c r="L583" s="245"/>
    </row>
    <row r="584" spans="2:12" x14ac:dyDescent="0.2">
      <c r="B584" s="243" t="s">
        <v>375</v>
      </c>
      <c r="C584" s="806" t="s">
        <v>407</v>
      </c>
      <c r="D584" s="807"/>
      <c r="E584" s="808"/>
      <c r="F584" s="809"/>
      <c r="G584" s="810"/>
      <c r="H584" s="418"/>
      <c r="I584" s="809"/>
      <c r="J584" s="810"/>
      <c r="K584" s="266"/>
      <c r="L584" s="245"/>
    </row>
    <row r="585" spans="2:12" x14ac:dyDescent="0.2">
      <c r="B585" s="243" t="s">
        <v>376</v>
      </c>
      <c r="C585" s="806" t="s">
        <v>407</v>
      </c>
      <c r="D585" s="807"/>
      <c r="E585" s="808"/>
      <c r="F585" s="809"/>
      <c r="G585" s="810"/>
      <c r="H585" s="418"/>
      <c r="I585" s="809"/>
      <c r="J585" s="810"/>
      <c r="K585" s="266"/>
      <c r="L585" s="245"/>
    </row>
    <row r="586" spans="2:12" x14ac:dyDescent="0.2">
      <c r="B586" s="811" t="s">
        <v>377</v>
      </c>
      <c r="C586" s="812"/>
      <c r="D586" s="812"/>
      <c r="E586" s="812"/>
      <c r="F586" s="812"/>
      <c r="G586" s="812"/>
      <c r="H586" s="812"/>
      <c r="I586" s="812"/>
      <c r="J586" s="813"/>
      <c r="K586" s="820" t="s">
        <v>378</v>
      </c>
      <c r="L586" s="821"/>
    </row>
    <row r="587" spans="2:12" x14ac:dyDescent="0.2">
      <c r="B587" s="814"/>
      <c r="C587" s="815"/>
      <c r="D587" s="815"/>
      <c r="E587" s="815"/>
      <c r="F587" s="815"/>
      <c r="G587" s="815"/>
      <c r="H587" s="815"/>
      <c r="I587" s="815"/>
      <c r="J587" s="816"/>
      <c r="K587" s="246" t="s">
        <v>379</v>
      </c>
      <c r="L587" s="245"/>
    </row>
    <row r="588" spans="2:12" x14ac:dyDescent="0.2">
      <c r="B588" s="814"/>
      <c r="C588" s="815"/>
      <c r="D588" s="815"/>
      <c r="E588" s="815"/>
      <c r="F588" s="815"/>
      <c r="G588" s="815"/>
      <c r="H588" s="815"/>
      <c r="I588" s="815"/>
      <c r="J588" s="816"/>
      <c r="K588" s="246" t="s">
        <v>380</v>
      </c>
      <c r="L588" s="245"/>
    </row>
    <row r="589" spans="2:12" ht="13.5" thickBot="1" x14ac:dyDescent="0.25">
      <c r="B589" s="817"/>
      <c r="C589" s="818"/>
      <c r="D589" s="818"/>
      <c r="E589" s="818"/>
      <c r="F589" s="818"/>
      <c r="G589" s="818"/>
      <c r="H589" s="818"/>
      <c r="I589" s="818"/>
      <c r="J589" s="819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2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83" t="s">
        <v>382</v>
      </c>
      <c r="C592" s="784"/>
      <c r="D592" s="784"/>
      <c r="E592" s="784"/>
      <c r="F592" s="784"/>
      <c r="G592" s="784"/>
      <c r="H592" s="784"/>
      <c r="I592" s="784"/>
      <c r="J592" s="784"/>
      <c r="K592" s="784"/>
      <c r="L592" s="785"/>
    </row>
    <row r="593" spans="2:12" x14ac:dyDescent="0.2">
      <c r="B593" s="300">
        <v>1</v>
      </c>
      <c r="C593" s="786" t="s">
        <v>484</v>
      </c>
      <c r="D593" s="781"/>
      <c r="E593" s="781"/>
      <c r="F593" s="781"/>
      <c r="G593" s="781"/>
      <c r="H593" s="781"/>
      <c r="I593" s="781"/>
      <c r="J593" s="781"/>
      <c r="K593" s="781"/>
      <c r="L593" s="782"/>
    </row>
    <row r="594" spans="2:12" x14ac:dyDescent="0.2">
      <c r="B594" s="427">
        <v>2</v>
      </c>
      <c r="C594" s="822" t="s">
        <v>485</v>
      </c>
      <c r="D594" s="823"/>
      <c r="E594" s="823"/>
      <c r="F594" s="823"/>
      <c r="G594" s="823"/>
      <c r="H594" s="823"/>
      <c r="I594" s="823"/>
      <c r="J594" s="823"/>
      <c r="K594" s="823"/>
      <c r="L594" s="824"/>
    </row>
    <row r="595" spans="2:12" x14ac:dyDescent="0.2">
      <c r="B595" s="339">
        <v>3</v>
      </c>
      <c r="C595" s="786" t="s">
        <v>491</v>
      </c>
      <c r="D595" s="781"/>
      <c r="E595" s="781"/>
      <c r="F595" s="781"/>
      <c r="G595" s="781"/>
      <c r="H595" s="781"/>
      <c r="I595" s="781"/>
      <c r="J595" s="781"/>
      <c r="K595" s="781"/>
      <c r="L595" s="782"/>
    </row>
    <row r="596" spans="2:12" x14ac:dyDescent="0.2">
      <c r="B596" s="429">
        <v>4</v>
      </c>
      <c r="C596" s="786" t="s">
        <v>492</v>
      </c>
      <c r="D596" s="781"/>
      <c r="E596" s="781"/>
      <c r="F596" s="781"/>
      <c r="G596" s="781"/>
      <c r="H596" s="781"/>
      <c r="I596" s="781"/>
      <c r="J596" s="781"/>
      <c r="K596" s="781"/>
      <c r="L596" s="782"/>
    </row>
    <row r="597" spans="2:12" x14ac:dyDescent="0.2">
      <c r="B597" s="339">
        <v>5</v>
      </c>
      <c r="C597" s="822" t="s">
        <v>483</v>
      </c>
      <c r="D597" s="823"/>
      <c r="E597" s="823"/>
      <c r="F597" s="823"/>
      <c r="G597" s="823"/>
      <c r="H597" s="823"/>
      <c r="I597" s="823"/>
      <c r="J597" s="823"/>
      <c r="K597" s="823"/>
      <c r="L597" s="824"/>
    </row>
    <row r="598" spans="2:12" x14ac:dyDescent="0.2">
      <c r="B598" s="356">
        <v>6</v>
      </c>
      <c r="C598" s="822" t="s">
        <v>486</v>
      </c>
      <c r="D598" s="823"/>
      <c r="E598" s="823"/>
      <c r="F598" s="823"/>
      <c r="G598" s="823"/>
      <c r="H598" s="823"/>
      <c r="I598" s="823"/>
      <c r="J598" s="823"/>
      <c r="K598" s="823"/>
      <c r="L598" s="824"/>
    </row>
    <row r="599" spans="2:12" x14ac:dyDescent="0.2">
      <c r="B599" s="429">
        <v>7</v>
      </c>
      <c r="C599" s="822" t="s">
        <v>487</v>
      </c>
      <c r="D599" s="823"/>
      <c r="E599" s="823"/>
      <c r="F599" s="823"/>
      <c r="G599" s="823"/>
      <c r="H599" s="823"/>
      <c r="I599" s="823"/>
      <c r="J599" s="823"/>
      <c r="K599" s="823"/>
      <c r="L599" s="824"/>
    </row>
    <row r="600" spans="2:12" x14ac:dyDescent="0.2">
      <c r="B600" s="429">
        <v>8</v>
      </c>
      <c r="C600" s="822" t="s">
        <v>489</v>
      </c>
      <c r="D600" s="823"/>
      <c r="E600" s="823"/>
      <c r="F600" s="823"/>
      <c r="G600" s="823"/>
      <c r="H600" s="823"/>
      <c r="I600" s="823"/>
      <c r="J600" s="823"/>
      <c r="K600" s="823"/>
      <c r="L600" s="824"/>
    </row>
    <row r="601" spans="2:12" x14ac:dyDescent="0.2">
      <c r="B601" s="429">
        <v>9</v>
      </c>
      <c r="C601" s="822" t="s">
        <v>490</v>
      </c>
      <c r="D601" s="823"/>
      <c r="E601" s="823"/>
      <c r="F601" s="823"/>
      <c r="G601" s="823"/>
      <c r="H601" s="823"/>
      <c r="I601" s="823"/>
      <c r="J601" s="823"/>
      <c r="K601" s="823"/>
      <c r="L601" s="824"/>
    </row>
    <row r="602" spans="2:12" x14ac:dyDescent="0.2">
      <c r="B602" s="429">
        <v>10</v>
      </c>
      <c r="C602" s="822" t="s">
        <v>495</v>
      </c>
      <c r="D602" s="823"/>
      <c r="E602" s="823"/>
      <c r="F602" s="823"/>
      <c r="G602" s="823"/>
      <c r="H602" s="823"/>
      <c r="I602" s="823"/>
      <c r="J602" s="823"/>
      <c r="K602" s="823"/>
      <c r="L602" s="824"/>
    </row>
    <row r="603" spans="2:12" x14ac:dyDescent="0.2">
      <c r="B603" s="356">
        <v>11</v>
      </c>
      <c r="C603" s="822" t="s">
        <v>488</v>
      </c>
      <c r="D603" s="823"/>
      <c r="E603" s="823"/>
      <c r="F603" s="823"/>
      <c r="G603" s="823"/>
      <c r="H603" s="823"/>
      <c r="I603" s="823"/>
      <c r="J603" s="823"/>
      <c r="K603" s="823"/>
      <c r="L603" s="824"/>
    </row>
    <row r="604" spans="2:12" x14ac:dyDescent="0.2">
      <c r="B604" s="429">
        <v>12</v>
      </c>
      <c r="C604" s="822" t="s">
        <v>496</v>
      </c>
      <c r="D604" s="823"/>
      <c r="E604" s="823"/>
      <c r="F604" s="823"/>
      <c r="G604" s="823"/>
      <c r="H604" s="823"/>
      <c r="I604" s="823"/>
      <c r="J604" s="823"/>
      <c r="K604" s="823"/>
      <c r="L604" s="824"/>
    </row>
    <row r="605" spans="2:12" x14ac:dyDescent="0.2">
      <c r="B605" s="356">
        <v>13</v>
      </c>
      <c r="C605" s="822" t="s">
        <v>494</v>
      </c>
      <c r="D605" s="823"/>
      <c r="E605" s="823"/>
      <c r="F605" s="823"/>
      <c r="G605" s="823"/>
      <c r="H605" s="823"/>
      <c r="I605" s="823"/>
      <c r="J605" s="823"/>
      <c r="K605" s="823"/>
      <c r="L605" s="824"/>
    </row>
    <row r="606" spans="2:12" x14ac:dyDescent="0.2">
      <c r="B606" s="300"/>
      <c r="C606" s="822"/>
      <c r="D606" s="823"/>
      <c r="E606" s="823"/>
      <c r="F606" s="823"/>
      <c r="G606" s="823"/>
      <c r="H606" s="823"/>
      <c r="I606" s="823"/>
      <c r="J606" s="823"/>
      <c r="K606" s="823"/>
      <c r="L606" s="824"/>
    </row>
    <row r="607" spans="2:12" x14ac:dyDescent="0.2">
      <c r="B607" s="783" t="s">
        <v>386</v>
      </c>
      <c r="C607" s="784"/>
      <c r="D607" s="784"/>
      <c r="E607" s="784"/>
      <c r="F607" s="784"/>
      <c r="G607" s="784"/>
      <c r="H607" s="784"/>
      <c r="I607" s="784"/>
      <c r="J607" s="784"/>
      <c r="K607" s="784"/>
      <c r="L607" s="785"/>
    </row>
    <row r="608" spans="2:12" x14ac:dyDescent="0.2">
      <c r="B608" s="269"/>
      <c r="C608" s="780"/>
      <c r="D608" s="781"/>
      <c r="E608" s="781"/>
      <c r="F608" s="781"/>
      <c r="G608" s="781"/>
      <c r="H608" s="781"/>
      <c r="I608" s="781"/>
      <c r="J608" s="781"/>
      <c r="K608" s="781"/>
      <c r="L608" s="782"/>
    </row>
    <row r="609" spans="2:12" x14ac:dyDescent="0.2">
      <c r="B609" s="269"/>
      <c r="C609" s="780"/>
      <c r="D609" s="781"/>
      <c r="E609" s="781"/>
      <c r="F609" s="781"/>
      <c r="G609" s="781"/>
      <c r="H609" s="781"/>
      <c r="I609" s="781"/>
      <c r="J609" s="781"/>
      <c r="K609" s="781"/>
      <c r="L609" s="782"/>
    </row>
    <row r="610" spans="2:12" x14ac:dyDescent="0.2">
      <c r="B610" s="269"/>
      <c r="C610" s="780"/>
      <c r="D610" s="781"/>
      <c r="E610" s="781"/>
      <c r="F610" s="781"/>
      <c r="G610" s="781"/>
      <c r="H610" s="781"/>
      <c r="I610" s="781"/>
      <c r="J610" s="781"/>
      <c r="K610" s="781"/>
      <c r="L610" s="782"/>
    </row>
    <row r="611" spans="2:12" x14ac:dyDescent="0.2">
      <c r="B611" s="783" t="s">
        <v>387</v>
      </c>
      <c r="C611" s="784"/>
      <c r="D611" s="784"/>
      <c r="E611" s="784"/>
      <c r="F611" s="784"/>
      <c r="G611" s="784"/>
      <c r="H611" s="784"/>
      <c r="I611" s="784"/>
      <c r="J611" s="784"/>
      <c r="K611" s="784"/>
      <c r="L611" s="785"/>
    </row>
    <row r="612" spans="2:12" x14ac:dyDescent="0.2">
      <c r="B612" s="269">
        <v>1</v>
      </c>
      <c r="C612" s="786" t="s">
        <v>493</v>
      </c>
      <c r="D612" s="781"/>
      <c r="E612" s="781"/>
      <c r="F612" s="781"/>
      <c r="G612" s="781"/>
      <c r="H612" s="781"/>
      <c r="I612" s="781"/>
      <c r="J612" s="781"/>
      <c r="K612" s="781"/>
      <c r="L612" s="782"/>
    </row>
    <row r="613" spans="2:12" x14ac:dyDescent="0.2">
      <c r="B613" s="269"/>
      <c r="C613" s="786"/>
      <c r="D613" s="781"/>
      <c r="E613" s="781"/>
      <c r="F613" s="781"/>
      <c r="G613" s="781"/>
      <c r="H613" s="781"/>
      <c r="I613" s="781"/>
      <c r="J613" s="781"/>
      <c r="K613" s="781"/>
      <c r="L613" s="782"/>
    </row>
    <row r="614" spans="2:12" x14ac:dyDescent="0.2">
      <c r="B614" s="368"/>
      <c r="C614" s="786"/>
      <c r="D614" s="781"/>
      <c r="E614" s="781"/>
      <c r="F614" s="781"/>
      <c r="G614" s="781"/>
      <c r="H614" s="781"/>
      <c r="I614" s="781"/>
      <c r="J614" s="781"/>
      <c r="K614" s="781"/>
      <c r="L614" s="782"/>
    </row>
    <row r="615" spans="2:12" x14ac:dyDescent="0.2">
      <c r="B615" s="790" t="s">
        <v>383</v>
      </c>
      <c r="C615" s="791"/>
      <c r="D615" s="791"/>
      <c r="E615" s="791"/>
      <c r="F615" s="791"/>
      <c r="G615" s="791"/>
      <c r="H615" s="791"/>
      <c r="I615" s="791"/>
      <c r="J615" s="791"/>
      <c r="K615" s="791"/>
      <c r="L615" s="792"/>
    </row>
    <row r="616" spans="2:12" x14ac:dyDescent="0.2">
      <c r="B616" s="793" t="s">
        <v>446</v>
      </c>
      <c r="C616" s="781"/>
      <c r="D616" s="781"/>
      <c r="E616" s="781"/>
      <c r="F616" s="781"/>
      <c r="G616" s="781"/>
      <c r="H616" s="781"/>
      <c r="I616" s="781"/>
      <c r="J616" s="781"/>
      <c r="K616" s="781"/>
      <c r="L616" s="782"/>
    </row>
    <row r="617" spans="2:12" x14ac:dyDescent="0.2">
      <c r="B617" s="793"/>
      <c r="C617" s="781"/>
      <c r="D617" s="781"/>
      <c r="E617" s="781"/>
      <c r="F617" s="781"/>
      <c r="G617" s="781"/>
      <c r="H617" s="781"/>
      <c r="I617" s="781"/>
      <c r="J617" s="781"/>
      <c r="K617" s="781"/>
      <c r="L617" s="782"/>
    </row>
    <row r="618" spans="2:12" x14ac:dyDescent="0.2">
      <c r="B618" s="793"/>
      <c r="C618" s="781"/>
      <c r="D618" s="781"/>
      <c r="E618" s="781"/>
      <c r="F618" s="781"/>
      <c r="G618" s="781"/>
      <c r="H618" s="781"/>
      <c r="I618" s="781"/>
      <c r="J618" s="781"/>
      <c r="K618" s="781"/>
      <c r="L618" s="782"/>
    </row>
    <row r="619" spans="2:12" x14ac:dyDescent="0.2">
      <c r="B619" s="793"/>
      <c r="C619" s="781"/>
      <c r="D619" s="781"/>
      <c r="E619" s="781"/>
      <c r="F619" s="781"/>
      <c r="G619" s="781"/>
      <c r="H619" s="781"/>
      <c r="I619" s="781"/>
      <c r="J619" s="781"/>
      <c r="K619" s="781"/>
      <c r="L619" s="782"/>
    </row>
    <row r="620" spans="2:12" x14ac:dyDescent="0.2">
      <c r="B620" s="794"/>
      <c r="C620" s="795"/>
      <c r="D620" s="795"/>
      <c r="E620" s="795"/>
      <c r="F620" s="795"/>
      <c r="G620" s="413"/>
      <c r="H620" s="795"/>
      <c r="I620" s="795"/>
      <c r="J620" s="795"/>
      <c r="K620" s="795"/>
      <c r="L620" s="800"/>
    </row>
    <row r="621" spans="2:12" x14ac:dyDescent="0.2">
      <c r="B621" s="796"/>
      <c r="C621" s="797"/>
      <c r="D621" s="797"/>
      <c r="E621" s="797"/>
      <c r="F621" s="797"/>
      <c r="G621" s="414"/>
      <c r="H621" s="797"/>
      <c r="I621" s="797"/>
      <c r="J621" s="797"/>
      <c r="K621" s="797"/>
      <c r="L621" s="801"/>
    </row>
    <row r="622" spans="2:12" x14ac:dyDescent="0.2">
      <c r="B622" s="796"/>
      <c r="C622" s="797"/>
      <c r="D622" s="797"/>
      <c r="E622" s="797"/>
      <c r="F622" s="797"/>
      <c r="G622" s="414"/>
      <c r="H622" s="797"/>
      <c r="I622" s="797"/>
      <c r="J622" s="797"/>
      <c r="K622" s="797"/>
      <c r="L622" s="801"/>
    </row>
    <row r="623" spans="2:12" x14ac:dyDescent="0.2">
      <c r="B623" s="798"/>
      <c r="C623" s="799"/>
      <c r="D623" s="799"/>
      <c r="E623" s="799"/>
      <c r="F623" s="799"/>
      <c r="G623" s="415"/>
      <c r="H623" s="799"/>
      <c r="I623" s="799"/>
      <c r="J623" s="799"/>
      <c r="K623" s="799"/>
      <c r="L623" s="802"/>
    </row>
    <row r="624" spans="2:12" ht="13.5" thickBot="1" x14ac:dyDescent="0.25">
      <c r="B624" s="803" t="s">
        <v>384</v>
      </c>
      <c r="C624" s="804"/>
      <c r="D624" s="804"/>
      <c r="E624" s="804"/>
      <c r="F624" s="804"/>
      <c r="G624" s="416"/>
      <c r="H624" s="804" t="s">
        <v>385</v>
      </c>
      <c r="I624" s="804"/>
      <c r="J624" s="804"/>
      <c r="K624" s="804"/>
      <c r="L624" s="805"/>
    </row>
    <row r="626" spans="2:12" ht="13.5" thickBot="1" x14ac:dyDescent="0.25"/>
    <row r="627" spans="2:12" ht="23.25" x14ac:dyDescent="0.2">
      <c r="B627" s="894" t="s">
        <v>336</v>
      </c>
      <c r="C627" s="895"/>
      <c r="D627" s="895"/>
      <c r="E627" s="895"/>
      <c r="F627" s="895"/>
      <c r="G627" s="895"/>
      <c r="H627" s="895"/>
      <c r="I627" s="895"/>
      <c r="J627" s="895"/>
      <c r="K627" s="895"/>
      <c r="L627" s="896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897" t="s">
        <v>338</v>
      </c>
      <c r="E630" s="897"/>
      <c r="F630" s="897"/>
      <c r="G630" s="897"/>
      <c r="H630" s="897"/>
      <c r="I630" s="897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898" t="s">
        <v>340</v>
      </c>
      <c r="E631" s="898"/>
      <c r="F631" s="898"/>
      <c r="G631" s="898"/>
      <c r="H631" s="898"/>
      <c r="I631" s="898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899" t="s">
        <v>342</v>
      </c>
      <c r="E632" s="899"/>
      <c r="F632" s="899"/>
      <c r="G632" s="899"/>
      <c r="H632" s="899"/>
      <c r="I632" s="899"/>
      <c r="J632" s="214"/>
      <c r="K632" s="211" t="s">
        <v>343</v>
      </c>
      <c r="L632" s="255">
        <f>IFERROR(L630-L631,"")</f>
        <v>23</v>
      </c>
    </row>
    <row r="633" spans="2:12" x14ac:dyDescent="0.2">
      <c r="B633" s="783" t="s">
        <v>344</v>
      </c>
      <c r="C633" s="784"/>
      <c r="D633" s="784"/>
      <c r="E633" s="784"/>
      <c r="F633" s="784"/>
      <c r="G633" s="784"/>
      <c r="H633" s="784"/>
      <c r="I633" s="784"/>
      <c r="J633" s="784"/>
      <c r="K633" s="784"/>
      <c r="L633" s="785"/>
    </row>
    <row r="634" spans="2:12" x14ac:dyDescent="0.2">
      <c r="B634" s="900" t="s">
        <v>345</v>
      </c>
      <c r="C634" s="884"/>
      <c r="D634" s="884" t="s">
        <v>404</v>
      </c>
      <c r="E634" s="884"/>
      <c r="F634" s="884"/>
      <c r="G634" s="884"/>
      <c r="H634" s="884"/>
      <c r="I634" s="884"/>
      <c r="J634" s="884"/>
      <c r="K634" s="216" t="s">
        <v>346</v>
      </c>
      <c r="L634" s="217">
        <v>44670</v>
      </c>
    </row>
    <row r="635" spans="2:12" x14ac:dyDescent="0.2">
      <c r="B635" s="443" t="s">
        <v>347</v>
      </c>
      <c r="C635" s="884"/>
      <c r="D635" s="884"/>
      <c r="E635" s="884"/>
      <c r="F635" s="884"/>
      <c r="G635" s="884"/>
      <c r="H635" s="884"/>
      <c r="I635" s="884"/>
      <c r="J635" s="884"/>
      <c r="K635" s="216" t="s">
        <v>348</v>
      </c>
      <c r="L635" s="217">
        <v>44701</v>
      </c>
    </row>
    <row r="636" spans="2:12" x14ac:dyDescent="0.2">
      <c r="B636" s="900" t="s">
        <v>349</v>
      </c>
      <c r="C636" s="884"/>
      <c r="D636" s="884" t="s">
        <v>405</v>
      </c>
      <c r="E636" s="884"/>
      <c r="F636" s="884"/>
      <c r="G636" s="884"/>
      <c r="H636" s="884"/>
      <c r="I636" s="884"/>
      <c r="J636" s="884"/>
      <c r="K636" s="884"/>
      <c r="L636" s="885"/>
    </row>
    <row r="637" spans="2:12" x14ac:dyDescent="0.2">
      <c r="B637" s="900" t="s">
        <v>350</v>
      </c>
      <c r="C637" s="901"/>
      <c r="D637" s="901"/>
      <c r="E637" s="884" t="s">
        <v>402</v>
      </c>
      <c r="F637" s="884"/>
      <c r="G637" s="884"/>
      <c r="H637" s="884"/>
      <c r="I637" s="884"/>
      <c r="J637" s="884"/>
      <c r="K637" s="884"/>
      <c r="L637" s="885"/>
    </row>
    <row r="638" spans="2:12" x14ac:dyDescent="0.2">
      <c r="B638" s="443" t="s">
        <v>351</v>
      </c>
      <c r="C638" s="444"/>
      <c r="D638" s="902"/>
      <c r="E638" s="902"/>
      <c r="F638" s="902"/>
      <c r="G638" s="902"/>
      <c r="H638" s="902"/>
      <c r="I638" s="902"/>
      <c r="J638" s="902"/>
      <c r="K638" s="902"/>
      <c r="L638" s="903"/>
    </row>
    <row r="639" spans="2:12" x14ac:dyDescent="0.2">
      <c r="B639" s="783" t="s">
        <v>352</v>
      </c>
      <c r="C639" s="784"/>
      <c r="D639" s="784"/>
      <c r="E639" s="784"/>
      <c r="F639" s="784"/>
      <c r="G639" s="784"/>
      <c r="H639" s="784"/>
      <c r="I639" s="784"/>
      <c r="J639" s="784"/>
      <c r="K639" s="784"/>
      <c r="L639" s="785"/>
    </row>
    <row r="640" spans="2:12" x14ac:dyDescent="0.2">
      <c r="B640" s="900" t="s">
        <v>353</v>
      </c>
      <c r="C640" s="901"/>
      <c r="D640" s="901"/>
      <c r="E640" s="884"/>
      <c r="F640" s="884"/>
      <c r="G640" s="884"/>
      <c r="H640" s="884"/>
      <c r="I640" s="884"/>
      <c r="J640" s="884"/>
      <c r="K640" s="884"/>
      <c r="L640" s="885"/>
    </row>
    <row r="641" spans="2:12" x14ac:dyDescent="0.2">
      <c r="B641" s="219" t="s">
        <v>321</v>
      </c>
      <c r="C641" s="884"/>
      <c r="D641" s="884"/>
      <c r="E641" s="884"/>
      <c r="F641" s="884"/>
      <c r="G641" s="884"/>
      <c r="H641" s="884"/>
      <c r="I641" s="884"/>
      <c r="J641" s="884"/>
      <c r="K641" s="884"/>
      <c r="L641" s="885"/>
    </row>
    <row r="642" spans="2:12" x14ac:dyDescent="0.2">
      <c r="B642" s="219" t="s">
        <v>351</v>
      </c>
      <c r="C642" s="884"/>
      <c r="D642" s="884"/>
      <c r="E642" s="884"/>
      <c r="F642" s="884"/>
      <c r="G642" s="884"/>
      <c r="H642" s="884"/>
      <c r="I642" s="884"/>
      <c r="J642" s="884"/>
      <c r="K642" s="884"/>
      <c r="L642" s="885"/>
    </row>
    <row r="643" spans="2:12" x14ac:dyDescent="0.2">
      <c r="B643" s="219" t="s">
        <v>354</v>
      </c>
      <c r="C643" s="884"/>
      <c r="D643" s="884"/>
      <c r="E643" s="884"/>
      <c r="F643" s="884"/>
      <c r="G643" s="884"/>
      <c r="H643" s="884"/>
      <c r="I643" s="884"/>
      <c r="J643" s="884"/>
      <c r="K643" s="884"/>
      <c r="L643" s="885"/>
    </row>
    <row r="644" spans="2:12" x14ac:dyDescent="0.2">
      <c r="B644" s="783" t="s">
        <v>355</v>
      </c>
      <c r="C644" s="784"/>
      <c r="D644" s="784"/>
      <c r="E644" s="784"/>
      <c r="F644" s="784"/>
      <c r="G644" s="784"/>
      <c r="H644" s="784"/>
      <c r="I644" s="784"/>
      <c r="J644" s="784"/>
      <c r="K644" s="784"/>
      <c r="L644" s="785"/>
    </row>
    <row r="645" spans="2:12" x14ac:dyDescent="0.2">
      <c r="B645" s="828" t="s">
        <v>356</v>
      </c>
      <c r="C645" s="829"/>
      <c r="D645" s="829"/>
      <c r="E645" s="829"/>
      <c r="F645" s="829"/>
      <c r="G645" s="829"/>
      <c r="H645" s="829"/>
      <c r="I645" s="829"/>
      <c r="J645" s="829"/>
      <c r="K645" s="829"/>
      <c r="L645" s="830"/>
    </row>
    <row r="646" spans="2:12" x14ac:dyDescent="0.2">
      <c r="B646" s="886" t="s">
        <v>357</v>
      </c>
      <c r="C646" s="876"/>
      <c r="D646" s="877"/>
      <c r="E646" s="852" t="s">
        <v>358</v>
      </c>
      <c r="F646" s="853"/>
      <c r="G646" s="853"/>
      <c r="H646" s="853"/>
      <c r="I646" s="853"/>
      <c r="J646" s="853"/>
      <c r="K646" s="854"/>
      <c r="L646" s="887" t="s">
        <v>359</v>
      </c>
    </row>
    <row r="647" spans="2:12" x14ac:dyDescent="0.2">
      <c r="B647" s="886"/>
      <c r="C647" s="876"/>
      <c r="D647" s="877"/>
      <c r="E647" s="855"/>
      <c r="F647" s="856"/>
      <c r="G647" s="856"/>
      <c r="H647" s="856"/>
      <c r="I647" s="856"/>
      <c r="J647" s="856"/>
      <c r="K647" s="857"/>
      <c r="L647" s="888"/>
    </row>
    <row r="648" spans="2:12" x14ac:dyDescent="0.2">
      <c r="B648" s="889" t="s">
        <v>400</v>
      </c>
      <c r="C648" s="781"/>
      <c r="D648" s="890"/>
      <c r="E648" s="822" t="s">
        <v>412</v>
      </c>
      <c r="F648" s="891"/>
      <c r="G648" s="891"/>
      <c r="H648" s="891"/>
      <c r="I648" s="891"/>
      <c r="J648" s="891"/>
      <c r="K648" s="890"/>
      <c r="L648" s="220">
        <v>2</v>
      </c>
    </row>
    <row r="649" spans="2:12" x14ac:dyDescent="0.2">
      <c r="B649" s="793" t="s">
        <v>416</v>
      </c>
      <c r="C649" s="781"/>
      <c r="D649" s="890"/>
      <c r="E649" s="892" t="s">
        <v>417</v>
      </c>
      <c r="F649" s="891"/>
      <c r="G649" s="891"/>
      <c r="H649" s="891"/>
      <c r="I649" s="891"/>
      <c r="J649" s="891"/>
      <c r="K649" s="890"/>
      <c r="L649" s="220">
        <v>1</v>
      </c>
    </row>
    <row r="650" spans="2:12" x14ac:dyDescent="0.2">
      <c r="B650" s="793" t="s">
        <v>411</v>
      </c>
      <c r="C650" s="891"/>
      <c r="D650" s="890"/>
      <c r="E650" s="892" t="s">
        <v>413</v>
      </c>
      <c r="F650" s="891"/>
      <c r="G650" s="891"/>
      <c r="H650" s="891"/>
      <c r="I650" s="891"/>
      <c r="J650" s="891"/>
      <c r="K650" s="890"/>
      <c r="L650" s="221">
        <v>1</v>
      </c>
    </row>
    <row r="651" spans="2:12" x14ac:dyDescent="0.2">
      <c r="B651" s="793"/>
      <c r="C651" s="891"/>
      <c r="D651" s="890"/>
      <c r="E651" s="892"/>
      <c r="F651" s="891"/>
      <c r="G651" s="891"/>
      <c r="H651" s="891"/>
      <c r="I651" s="891"/>
      <c r="J651" s="891"/>
      <c r="K651" s="890"/>
      <c r="L651" s="221"/>
    </row>
    <row r="652" spans="2:12" x14ac:dyDescent="0.2">
      <c r="B652" s="825" t="s">
        <v>360</v>
      </c>
      <c r="C652" s="893"/>
      <c r="D652" s="893"/>
      <c r="E652" s="893"/>
      <c r="F652" s="893"/>
      <c r="G652" s="893"/>
      <c r="H652" s="893"/>
      <c r="I652" s="893"/>
      <c r="J652" s="893"/>
      <c r="K652" s="827"/>
      <c r="L652" s="224">
        <f>SUM(L648:L651)</f>
        <v>4</v>
      </c>
    </row>
    <row r="653" spans="2:12" x14ac:dyDescent="0.2">
      <c r="B653" s="828" t="s">
        <v>361</v>
      </c>
      <c r="C653" s="829"/>
      <c r="D653" s="829"/>
      <c r="E653" s="829"/>
      <c r="F653" s="829"/>
      <c r="G653" s="829"/>
      <c r="H653" s="829"/>
      <c r="I653" s="829"/>
      <c r="J653" s="829"/>
      <c r="K653" s="829"/>
      <c r="L653" s="830"/>
    </row>
    <row r="654" spans="2:12" x14ac:dyDescent="0.2">
      <c r="B654" s="846" t="s">
        <v>362</v>
      </c>
      <c r="C654" s="852" t="s">
        <v>357</v>
      </c>
      <c r="D654" s="854"/>
      <c r="E654" s="852" t="s">
        <v>358</v>
      </c>
      <c r="F654" s="853"/>
      <c r="G654" s="853"/>
      <c r="H654" s="853"/>
      <c r="I654" s="853"/>
      <c r="J654" s="853"/>
      <c r="K654" s="854"/>
      <c r="L654" s="869" t="s">
        <v>359</v>
      </c>
    </row>
    <row r="655" spans="2:12" x14ac:dyDescent="0.2">
      <c r="B655" s="847"/>
      <c r="C655" s="855"/>
      <c r="D655" s="857"/>
      <c r="E655" s="855"/>
      <c r="F655" s="856"/>
      <c r="G655" s="856"/>
      <c r="H655" s="856"/>
      <c r="I655" s="856"/>
      <c r="J655" s="856"/>
      <c r="K655" s="857"/>
      <c r="L655" s="870"/>
    </row>
    <row r="656" spans="2:12" x14ac:dyDescent="0.2">
      <c r="B656" s="441"/>
      <c r="C656" s="871"/>
      <c r="D656" s="872"/>
      <c r="E656" s="873"/>
      <c r="F656" s="874"/>
      <c r="G656" s="874"/>
      <c r="H656" s="874"/>
      <c r="I656" s="874"/>
      <c r="J656" s="874"/>
      <c r="K656" s="865"/>
      <c r="L656" s="442"/>
    </row>
    <row r="657" spans="2:12" x14ac:dyDescent="0.2">
      <c r="B657" s="441"/>
      <c r="C657" s="871"/>
      <c r="D657" s="872"/>
      <c r="E657" s="873"/>
      <c r="F657" s="874"/>
      <c r="G657" s="874"/>
      <c r="H657" s="874"/>
      <c r="I657" s="874"/>
      <c r="J657" s="874"/>
      <c r="K657" s="865"/>
      <c r="L657" s="442"/>
    </row>
    <row r="658" spans="2:12" x14ac:dyDescent="0.2">
      <c r="B658" s="441"/>
      <c r="C658" s="871"/>
      <c r="D658" s="872"/>
      <c r="E658" s="875"/>
      <c r="F658" s="876"/>
      <c r="G658" s="876"/>
      <c r="H658" s="876"/>
      <c r="I658" s="876"/>
      <c r="J658" s="876"/>
      <c r="K658" s="877"/>
      <c r="L658" s="442"/>
    </row>
    <row r="659" spans="2:12" x14ac:dyDescent="0.2">
      <c r="B659" s="441"/>
      <c r="C659" s="871"/>
      <c r="D659" s="872"/>
      <c r="E659" s="875"/>
      <c r="F659" s="876"/>
      <c r="G659" s="876"/>
      <c r="H659" s="876"/>
      <c r="I659" s="876"/>
      <c r="J659" s="876"/>
      <c r="K659" s="877"/>
      <c r="L659" s="442"/>
    </row>
    <row r="660" spans="2:12" x14ac:dyDescent="0.2">
      <c r="B660" s="441"/>
      <c r="C660" s="871"/>
      <c r="D660" s="872"/>
      <c r="E660" s="875"/>
      <c r="F660" s="876"/>
      <c r="G660" s="876"/>
      <c r="H660" s="876"/>
      <c r="I660" s="876"/>
      <c r="J660" s="876"/>
      <c r="K660" s="877"/>
      <c r="L660" s="442"/>
    </row>
    <row r="661" spans="2:12" x14ac:dyDescent="0.2">
      <c r="B661" s="878" t="s">
        <v>360</v>
      </c>
      <c r="C661" s="879"/>
      <c r="D661" s="879"/>
      <c r="E661" s="879"/>
      <c r="F661" s="879"/>
      <c r="G661" s="879"/>
      <c r="H661" s="879"/>
      <c r="I661" s="879"/>
      <c r="J661" s="879"/>
      <c r="K661" s="880"/>
      <c r="L661" s="227">
        <f>SUM(L656:L660)</f>
        <v>0</v>
      </c>
    </row>
    <row r="662" spans="2:12" x14ac:dyDescent="0.2">
      <c r="B662" s="881" t="s">
        <v>406</v>
      </c>
      <c r="C662" s="882"/>
      <c r="D662" s="882"/>
      <c r="E662" s="882"/>
      <c r="F662" s="882"/>
      <c r="G662" s="882"/>
      <c r="H662" s="882"/>
      <c r="I662" s="882"/>
      <c r="J662" s="882"/>
      <c r="K662" s="883"/>
      <c r="L662" s="228">
        <f>L661+L652</f>
        <v>4</v>
      </c>
    </row>
    <row r="663" spans="2:12" x14ac:dyDescent="0.2">
      <c r="B663" s="783" t="s">
        <v>215</v>
      </c>
      <c r="C663" s="784"/>
      <c r="D663" s="784"/>
      <c r="E663" s="784"/>
      <c r="F663" s="784"/>
      <c r="G663" s="784"/>
      <c r="H663" s="784"/>
      <c r="I663" s="784"/>
      <c r="J663" s="784"/>
      <c r="K663" s="784"/>
      <c r="L663" s="785"/>
    </row>
    <row r="664" spans="2:12" x14ac:dyDescent="0.2">
      <c r="B664" s="828" t="s">
        <v>363</v>
      </c>
      <c r="C664" s="829"/>
      <c r="D664" s="829"/>
      <c r="E664" s="829"/>
      <c r="F664" s="829"/>
      <c r="G664" s="829"/>
      <c r="H664" s="829"/>
      <c r="I664" s="829"/>
      <c r="J664" s="828" t="s">
        <v>364</v>
      </c>
      <c r="K664" s="829"/>
      <c r="L664" s="830"/>
    </row>
    <row r="665" spans="2:12" x14ac:dyDescent="0.2">
      <c r="B665" s="846" t="s">
        <v>362</v>
      </c>
      <c r="C665" s="848" t="s">
        <v>29</v>
      </c>
      <c r="D665" s="849"/>
      <c r="E665" s="852" t="s">
        <v>1</v>
      </c>
      <c r="F665" s="853"/>
      <c r="G665" s="853"/>
      <c r="H665" s="854"/>
      <c r="I665" s="858" t="s">
        <v>359</v>
      </c>
      <c r="J665" s="860" t="s">
        <v>29</v>
      </c>
      <c r="K665" s="862" t="s">
        <v>1</v>
      </c>
      <c r="L665" s="858" t="s">
        <v>365</v>
      </c>
    </row>
    <row r="666" spans="2:12" x14ac:dyDescent="0.2">
      <c r="B666" s="847"/>
      <c r="C666" s="850"/>
      <c r="D666" s="851"/>
      <c r="E666" s="855"/>
      <c r="F666" s="856"/>
      <c r="G666" s="856"/>
      <c r="H666" s="857"/>
      <c r="I666" s="859"/>
      <c r="J666" s="861"/>
      <c r="K666" s="863"/>
      <c r="L666" s="859"/>
    </row>
    <row r="667" spans="2:12" x14ac:dyDescent="0.2">
      <c r="B667" s="229"/>
      <c r="C667" s="864"/>
      <c r="D667" s="865"/>
      <c r="E667" s="864"/>
      <c r="F667" s="866"/>
      <c r="G667" s="866"/>
      <c r="H667" s="865"/>
      <c r="I667" s="231"/>
      <c r="J667" s="440"/>
      <c r="K667" s="435"/>
      <c r="L667" s="221"/>
    </row>
    <row r="668" spans="2:12" x14ac:dyDescent="0.2">
      <c r="B668" s="229"/>
      <c r="C668" s="864"/>
      <c r="D668" s="865"/>
      <c r="E668" s="864"/>
      <c r="F668" s="866"/>
      <c r="G668" s="866"/>
      <c r="H668" s="865"/>
      <c r="I668" s="234"/>
      <c r="J668" s="235"/>
      <c r="K668" s="236"/>
      <c r="L668" s="237"/>
    </row>
    <row r="669" spans="2:12" x14ac:dyDescent="0.2">
      <c r="B669" s="229"/>
      <c r="C669" s="864"/>
      <c r="D669" s="865"/>
      <c r="E669" s="864"/>
      <c r="F669" s="866"/>
      <c r="G669" s="866"/>
      <c r="H669" s="865"/>
      <c r="I669" s="239"/>
      <c r="J669" s="230"/>
      <c r="K669" s="238"/>
      <c r="L669" s="220"/>
    </row>
    <row r="670" spans="2:12" x14ac:dyDescent="0.2">
      <c r="B670" s="825" t="s">
        <v>366</v>
      </c>
      <c r="C670" s="826"/>
      <c r="D670" s="826"/>
      <c r="E670" s="826"/>
      <c r="F670" s="826"/>
      <c r="G670" s="826"/>
      <c r="H670" s="827"/>
      <c r="I670" s="252">
        <f>SUM(I667:I669)</f>
        <v>0</v>
      </c>
      <c r="J670" s="867" t="s">
        <v>366</v>
      </c>
      <c r="K670" s="868"/>
      <c r="L670" s="240">
        <f>SUM(L667:L669)</f>
        <v>0</v>
      </c>
    </row>
    <row r="671" spans="2:12" x14ac:dyDescent="0.2">
      <c r="B671" s="825" t="s">
        <v>27</v>
      </c>
      <c r="C671" s="826"/>
      <c r="D671" s="826"/>
      <c r="E671" s="826"/>
      <c r="F671" s="826"/>
      <c r="G671" s="826"/>
      <c r="H671" s="826"/>
      <c r="I671" s="826"/>
      <c r="J671" s="826"/>
      <c r="K671" s="827"/>
      <c r="L671" s="240">
        <f>L670+I670</f>
        <v>0</v>
      </c>
    </row>
    <row r="672" spans="2:12" x14ac:dyDescent="0.2">
      <c r="B672" s="783" t="s">
        <v>388</v>
      </c>
      <c r="C672" s="784"/>
      <c r="D672" s="784"/>
      <c r="E672" s="784"/>
      <c r="F672" s="784"/>
      <c r="G672" s="784"/>
      <c r="H672" s="784"/>
      <c r="I672" s="784"/>
      <c r="J672" s="784"/>
      <c r="K672" s="784"/>
      <c r="L672" s="785"/>
    </row>
    <row r="673" spans="2:12" x14ac:dyDescent="0.2">
      <c r="B673" s="828" t="s">
        <v>368</v>
      </c>
      <c r="C673" s="829"/>
      <c r="D673" s="830"/>
      <c r="E673" s="829" t="s">
        <v>394</v>
      </c>
      <c r="F673" s="829"/>
      <c r="G673" s="831" t="s">
        <v>389</v>
      </c>
      <c r="H673" s="832"/>
      <c r="I673" s="832"/>
      <c r="J673" s="832"/>
      <c r="K673" s="832"/>
      <c r="L673" s="833"/>
    </row>
    <row r="674" spans="2:12" x14ac:dyDescent="0.2">
      <c r="B674" s="834" t="s">
        <v>393</v>
      </c>
      <c r="C674" s="835"/>
      <c r="D674" s="265" t="s">
        <v>390</v>
      </c>
      <c r="E674" s="438" t="s">
        <v>391</v>
      </c>
      <c r="F674" s="264" t="s">
        <v>392</v>
      </c>
      <c r="G674" s="437"/>
      <c r="H674" s="438"/>
      <c r="I674" s="438"/>
      <c r="J674" s="438"/>
      <c r="K674" s="438"/>
      <c r="L674" s="439"/>
    </row>
    <row r="675" spans="2:12" x14ac:dyDescent="0.2">
      <c r="B675" s="324"/>
      <c r="C675" s="324"/>
      <c r="D675" s="904"/>
      <c r="E675" s="268"/>
      <c r="F675" s="905"/>
      <c r="G675" s="831"/>
      <c r="H675" s="832"/>
      <c r="I675" s="832"/>
      <c r="J675" s="832"/>
      <c r="K675" s="832"/>
      <c r="L675" s="833"/>
    </row>
    <row r="676" spans="2:12" x14ac:dyDescent="0.2">
      <c r="B676" s="324"/>
      <c r="C676" s="324"/>
      <c r="D676" s="837"/>
      <c r="E676" s="268"/>
      <c r="F676" s="839"/>
      <c r="G676" s="831"/>
      <c r="H676" s="832"/>
      <c r="I676" s="832"/>
      <c r="J676" s="832"/>
      <c r="K676" s="832"/>
      <c r="L676" s="833"/>
    </row>
    <row r="677" spans="2:12" x14ac:dyDescent="0.2">
      <c r="B677" s="840" t="s">
        <v>367</v>
      </c>
      <c r="C677" s="841"/>
      <c r="D677" s="841"/>
      <c r="E677" s="841"/>
      <c r="F677" s="841"/>
      <c r="G677" s="841"/>
      <c r="H677" s="841"/>
      <c r="I677" s="841"/>
      <c r="J677" s="841"/>
      <c r="K677" s="841"/>
      <c r="L677" s="842"/>
    </row>
    <row r="678" spans="2:12" ht="25.5" x14ac:dyDescent="0.2">
      <c r="B678" s="263" t="s">
        <v>368</v>
      </c>
      <c r="C678" s="843" t="s">
        <v>369</v>
      </c>
      <c r="D678" s="844"/>
      <c r="E678" s="845"/>
      <c r="F678" s="843" t="s">
        <v>370</v>
      </c>
      <c r="G678" s="844"/>
      <c r="H678" s="845"/>
      <c r="I678" s="843" t="s">
        <v>371</v>
      </c>
      <c r="J678" s="845"/>
      <c r="K678" s="241" t="s">
        <v>372</v>
      </c>
      <c r="L678" s="242" t="s">
        <v>373</v>
      </c>
    </row>
    <row r="679" spans="2:12" x14ac:dyDescent="0.2">
      <c r="B679" s="243" t="s">
        <v>374</v>
      </c>
      <c r="C679" s="806" t="s">
        <v>407</v>
      </c>
      <c r="D679" s="807"/>
      <c r="E679" s="808"/>
      <c r="F679" s="809"/>
      <c r="G679" s="810"/>
      <c r="H679" s="436"/>
      <c r="I679" s="809"/>
      <c r="J679" s="810"/>
      <c r="K679" s="266"/>
      <c r="L679" s="245"/>
    </row>
    <row r="680" spans="2:12" x14ac:dyDescent="0.2">
      <c r="B680" s="243" t="s">
        <v>375</v>
      </c>
      <c r="C680" s="806" t="s">
        <v>407</v>
      </c>
      <c r="D680" s="807"/>
      <c r="E680" s="808"/>
      <c r="F680" s="809"/>
      <c r="G680" s="810"/>
      <c r="H680" s="436"/>
      <c r="I680" s="809"/>
      <c r="J680" s="810"/>
      <c r="K680" s="266"/>
      <c r="L680" s="245"/>
    </row>
    <row r="681" spans="2:12" x14ac:dyDescent="0.2">
      <c r="B681" s="243" t="s">
        <v>376</v>
      </c>
      <c r="C681" s="806" t="s">
        <v>407</v>
      </c>
      <c r="D681" s="807"/>
      <c r="E681" s="808"/>
      <c r="F681" s="809"/>
      <c r="G681" s="810"/>
      <c r="H681" s="436"/>
      <c r="I681" s="809"/>
      <c r="J681" s="810"/>
      <c r="K681" s="266"/>
      <c r="L681" s="245"/>
    </row>
    <row r="682" spans="2:12" x14ac:dyDescent="0.2">
      <c r="B682" s="811" t="s">
        <v>377</v>
      </c>
      <c r="C682" s="812"/>
      <c r="D682" s="812"/>
      <c r="E682" s="812"/>
      <c r="F682" s="812"/>
      <c r="G682" s="812"/>
      <c r="H682" s="812"/>
      <c r="I682" s="812"/>
      <c r="J682" s="813"/>
      <c r="K682" s="820" t="s">
        <v>378</v>
      </c>
      <c r="L682" s="821"/>
    </row>
    <row r="683" spans="2:12" x14ac:dyDescent="0.2">
      <c r="B683" s="814"/>
      <c r="C683" s="815"/>
      <c r="D683" s="815"/>
      <c r="E683" s="815"/>
      <c r="F683" s="815"/>
      <c r="G683" s="815"/>
      <c r="H683" s="815"/>
      <c r="I683" s="815"/>
      <c r="J683" s="816"/>
      <c r="K683" s="246" t="s">
        <v>379</v>
      </c>
      <c r="L683" s="245"/>
    </row>
    <row r="684" spans="2:12" x14ac:dyDescent="0.2">
      <c r="B684" s="814"/>
      <c r="C684" s="815"/>
      <c r="D684" s="815"/>
      <c r="E684" s="815"/>
      <c r="F684" s="815"/>
      <c r="G684" s="815"/>
      <c r="H684" s="815"/>
      <c r="I684" s="815"/>
      <c r="J684" s="816"/>
      <c r="K684" s="246" t="s">
        <v>380</v>
      </c>
      <c r="L684" s="245"/>
    </row>
    <row r="685" spans="2:12" ht="13.5" thickBot="1" x14ac:dyDescent="0.25">
      <c r="B685" s="817"/>
      <c r="C685" s="818"/>
      <c r="D685" s="818"/>
      <c r="E685" s="818"/>
      <c r="F685" s="818"/>
      <c r="G685" s="818"/>
      <c r="H685" s="818"/>
      <c r="I685" s="818"/>
      <c r="J685" s="819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0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83" t="s">
        <v>382</v>
      </c>
      <c r="C688" s="784"/>
      <c r="D688" s="784"/>
      <c r="E688" s="784"/>
      <c r="F688" s="784"/>
      <c r="G688" s="784"/>
      <c r="H688" s="784"/>
      <c r="I688" s="784"/>
      <c r="J688" s="784"/>
      <c r="K688" s="784"/>
      <c r="L688" s="785"/>
    </row>
    <row r="689" spans="2:12" x14ac:dyDescent="0.2">
      <c r="B689" s="300">
        <v>1</v>
      </c>
      <c r="C689" s="786" t="s">
        <v>497</v>
      </c>
      <c r="D689" s="781"/>
      <c r="E689" s="781"/>
      <c r="F689" s="781"/>
      <c r="G689" s="781"/>
      <c r="H689" s="781"/>
      <c r="I689" s="781"/>
      <c r="J689" s="781"/>
      <c r="K689" s="781"/>
      <c r="L689" s="782"/>
    </row>
    <row r="690" spans="2:12" x14ac:dyDescent="0.2">
      <c r="B690" s="427"/>
      <c r="C690" s="822"/>
      <c r="D690" s="823"/>
      <c r="E690" s="823"/>
      <c r="F690" s="823"/>
      <c r="G690" s="823"/>
      <c r="H690" s="823"/>
      <c r="I690" s="823"/>
      <c r="J690" s="823"/>
      <c r="K690" s="823"/>
      <c r="L690" s="824"/>
    </row>
    <row r="691" spans="2:12" x14ac:dyDescent="0.2">
      <c r="B691" s="429"/>
      <c r="C691" s="822"/>
      <c r="D691" s="823"/>
      <c r="E691" s="823"/>
      <c r="F691" s="823"/>
      <c r="G691" s="823"/>
      <c r="H691" s="823"/>
      <c r="I691" s="823"/>
      <c r="J691" s="823"/>
      <c r="K691" s="823"/>
      <c r="L691" s="824"/>
    </row>
    <row r="692" spans="2:12" x14ac:dyDescent="0.2">
      <c r="B692" s="356"/>
      <c r="C692" s="822"/>
      <c r="D692" s="823"/>
      <c r="E692" s="823"/>
      <c r="F692" s="823"/>
      <c r="G692" s="823"/>
      <c r="H692" s="823"/>
      <c r="I692" s="823"/>
      <c r="J692" s="823"/>
      <c r="K692" s="823"/>
      <c r="L692" s="824"/>
    </row>
    <row r="693" spans="2:12" x14ac:dyDescent="0.2">
      <c r="B693" s="300"/>
      <c r="C693" s="822"/>
      <c r="D693" s="823"/>
      <c r="E693" s="823"/>
      <c r="F693" s="823"/>
      <c r="G693" s="823"/>
      <c r="H693" s="823"/>
      <c r="I693" s="823"/>
      <c r="J693" s="823"/>
      <c r="K693" s="823"/>
      <c r="L693" s="824"/>
    </row>
    <row r="694" spans="2:12" x14ac:dyDescent="0.2">
      <c r="B694" s="783" t="s">
        <v>386</v>
      </c>
      <c r="C694" s="784"/>
      <c r="D694" s="784"/>
      <c r="E694" s="784"/>
      <c r="F694" s="784"/>
      <c r="G694" s="784"/>
      <c r="H694" s="784"/>
      <c r="I694" s="784"/>
      <c r="J694" s="784"/>
      <c r="K694" s="784"/>
      <c r="L694" s="785"/>
    </row>
    <row r="695" spans="2:12" x14ac:dyDescent="0.2">
      <c r="B695" s="269"/>
      <c r="C695" s="780"/>
      <c r="D695" s="781"/>
      <c r="E695" s="781"/>
      <c r="F695" s="781"/>
      <c r="G695" s="781"/>
      <c r="H695" s="781"/>
      <c r="I695" s="781"/>
      <c r="J695" s="781"/>
      <c r="K695" s="781"/>
      <c r="L695" s="782"/>
    </row>
    <row r="696" spans="2:12" x14ac:dyDescent="0.2">
      <c r="B696" s="269"/>
      <c r="C696" s="780"/>
      <c r="D696" s="781"/>
      <c r="E696" s="781"/>
      <c r="F696" s="781"/>
      <c r="G696" s="781"/>
      <c r="H696" s="781"/>
      <c r="I696" s="781"/>
      <c r="J696" s="781"/>
      <c r="K696" s="781"/>
      <c r="L696" s="782"/>
    </row>
    <row r="697" spans="2:12" x14ac:dyDescent="0.2">
      <c r="B697" s="269"/>
      <c r="C697" s="780"/>
      <c r="D697" s="781"/>
      <c r="E697" s="781"/>
      <c r="F697" s="781"/>
      <c r="G697" s="781"/>
      <c r="H697" s="781"/>
      <c r="I697" s="781"/>
      <c r="J697" s="781"/>
      <c r="K697" s="781"/>
      <c r="L697" s="782"/>
    </row>
    <row r="698" spans="2:12" x14ac:dyDescent="0.2">
      <c r="B698" s="783" t="s">
        <v>387</v>
      </c>
      <c r="C698" s="784"/>
      <c r="D698" s="784"/>
      <c r="E698" s="784"/>
      <c r="F698" s="784"/>
      <c r="G698" s="784"/>
      <c r="H698" s="784"/>
      <c r="I698" s="784"/>
      <c r="J698" s="784"/>
      <c r="K698" s="784"/>
      <c r="L698" s="785"/>
    </row>
    <row r="699" spans="2:12" x14ac:dyDescent="0.2">
      <c r="B699" s="269">
        <v>1</v>
      </c>
      <c r="C699" s="786" t="s">
        <v>498</v>
      </c>
      <c r="D699" s="781"/>
      <c r="E699" s="781"/>
      <c r="F699" s="781"/>
      <c r="G699" s="781"/>
      <c r="H699" s="781"/>
      <c r="I699" s="781"/>
      <c r="J699" s="781"/>
      <c r="K699" s="781"/>
      <c r="L699" s="782"/>
    </row>
    <row r="700" spans="2:12" x14ac:dyDescent="0.2">
      <c r="B700" s="269"/>
      <c r="C700" s="786"/>
      <c r="D700" s="781"/>
      <c r="E700" s="781"/>
      <c r="F700" s="781"/>
      <c r="G700" s="781"/>
      <c r="H700" s="781"/>
      <c r="I700" s="781"/>
      <c r="J700" s="781"/>
      <c r="K700" s="781"/>
      <c r="L700" s="782"/>
    </row>
    <row r="701" spans="2:12" x14ac:dyDescent="0.2">
      <c r="B701" s="368"/>
      <c r="C701" s="786"/>
      <c r="D701" s="781"/>
      <c r="E701" s="781"/>
      <c r="F701" s="781"/>
      <c r="G701" s="781"/>
      <c r="H701" s="781"/>
      <c r="I701" s="781"/>
      <c r="J701" s="781"/>
      <c r="K701" s="781"/>
      <c r="L701" s="782"/>
    </row>
    <row r="702" spans="2:12" x14ac:dyDescent="0.2">
      <c r="B702" s="790" t="s">
        <v>383</v>
      </c>
      <c r="C702" s="791"/>
      <c r="D702" s="791"/>
      <c r="E702" s="791"/>
      <c r="F702" s="791"/>
      <c r="G702" s="791"/>
      <c r="H702" s="791"/>
      <c r="I702" s="791"/>
      <c r="J702" s="791"/>
      <c r="K702" s="791"/>
      <c r="L702" s="792"/>
    </row>
    <row r="703" spans="2:12" x14ac:dyDescent="0.2">
      <c r="B703" s="793" t="s">
        <v>446</v>
      </c>
      <c r="C703" s="781"/>
      <c r="D703" s="781"/>
      <c r="E703" s="781"/>
      <c r="F703" s="781"/>
      <c r="G703" s="781"/>
      <c r="H703" s="781"/>
      <c r="I703" s="781"/>
      <c r="J703" s="781"/>
      <c r="K703" s="781"/>
      <c r="L703" s="782"/>
    </row>
    <row r="704" spans="2:12" x14ac:dyDescent="0.2">
      <c r="B704" s="793"/>
      <c r="C704" s="781"/>
      <c r="D704" s="781"/>
      <c r="E704" s="781"/>
      <c r="F704" s="781"/>
      <c r="G704" s="781"/>
      <c r="H704" s="781"/>
      <c r="I704" s="781"/>
      <c r="J704" s="781"/>
      <c r="K704" s="781"/>
      <c r="L704" s="782"/>
    </row>
    <row r="705" spans="2:12" x14ac:dyDescent="0.2">
      <c r="B705" s="793"/>
      <c r="C705" s="781"/>
      <c r="D705" s="781"/>
      <c r="E705" s="781"/>
      <c r="F705" s="781"/>
      <c r="G705" s="781"/>
      <c r="H705" s="781"/>
      <c r="I705" s="781"/>
      <c r="J705" s="781"/>
      <c r="K705" s="781"/>
      <c r="L705" s="782"/>
    </row>
    <row r="706" spans="2:12" x14ac:dyDescent="0.2">
      <c r="B706" s="793"/>
      <c r="C706" s="781"/>
      <c r="D706" s="781"/>
      <c r="E706" s="781"/>
      <c r="F706" s="781"/>
      <c r="G706" s="781"/>
      <c r="H706" s="781"/>
      <c r="I706" s="781"/>
      <c r="J706" s="781"/>
      <c r="K706" s="781"/>
      <c r="L706" s="782"/>
    </row>
    <row r="707" spans="2:12" x14ac:dyDescent="0.2">
      <c r="B707" s="794"/>
      <c r="C707" s="795"/>
      <c r="D707" s="795"/>
      <c r="E707" s="795"/>
      <c r="F707" s="795"/>
      <c r="G707" s="431"/>
      <c r="H707" s="795"/>
      <c r="I707" s="795"/>
      <c r="J707" s="795"/>
      <c r="K707" s="795"/>
      <c r="L707" s="800"/>
    </row>
    <row r="708" spans="2:12" x14ac:dyDescent="0.2">
      <c r="B708" s="796"/>
      <c r="C708" s="797"/>
      <c r="D708" s="797"/>
      <c r="E708" s="797"/>
      <c r="F708" s="797"/>
      <c r="G708" s="432"/>
      <c r="H708" s="797"/>
      <c r="I708" s="797"/>
      <c r="J708" s="797"/>
      <c r="K708" s="797"/>
      <c r="L708" s="801"/>
    </row>
    <row r="709" spans="2:12" x14ac:dyDescent="0.2">
      <c r="B709" s="796"/>
      <c r="C709" s="797"/>
      <c r="D709" s="797"/>
      <c r="E709" s="797"/>
      <c r="F709" s="797"/>
      <c r="G709" s="432"/>
      <c r="H709" s="797"/>
      <c r="I709" s="797"/>
      <c r="J709" s="797"/>
      <c r="K709" s="797"/>
      <c r="L709" s="801"/>
    </row>
    <row r="710" spans="2:12" x14ac:dyDescent="0.2">
      <c r="B710" s="798"/>
      <c r="C710" s="799"/>
      <c r="D710" s="799"/>
      <c r="E710" s="799"/>
      <c r="F710" s="799"/>
      <c r="G710" s="433"/>
      <c r="H710" s="799"/>
      <c r="I710" s="799"/>
      <c r="J710" s="799"/>
      <c r="K710" s="799"/>
      <c r="L710" s="802"/>
    </row>
    <row r="711" spans="2:12" ht="13.5" thickBot="1" x14ac:dyDescent="0.25">
      <c r="B711" s="803" t="s">
        <v>384</v>
      </c>
      <c r="C711" s="804"/>
      <c r="D711" s="804"/>
      <c r="E711" s="804"/>
      <c r="F711" s="804"/>
      <c r="G711" s="434"/>
      <c r="H711" s="804" t="s">
        <v>385</v>
      </c>
      <c r="I711" s="804"/>
      <c r="J711" s="804"/>
      <c r="K711" s="804"/>
      <c r="L711" s="805"/>
    </row>
    <row r="713" spans="2:12" ht="13.5" thickBot="1" x14ac:dyDescent="0.25"/>
    <row r="714" spans="2:12" ht="23.25" x14ac:dyDescent="0.2">
      <c r="B714" s="894" t="s">
        <v>336</v>
      </c>
      <c r="C714" s="895"/>
      <c r="D714" s="895"/>
      <c r="E714" s="895"/>
      <c r="F714" s="895"/>
      <c r="G714" s="895"/>
      <c r="H714" s="895"/>
      <c r="I714" s="895"/>
      <c r="J714" s="895"/>
      <c r="K714" s="895"/>
      <c r="L714" s="896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897" t="s">
        <v>338</v>
      </c>
      <c r="E717" s="897"/>
      <c r="F717" s="897"/>
      <c r="G717" s="897"/>
      <c r="H717" s="897"/>
      <c r="I717" s="897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898" t="s">
        <v>340</v>
      </c>
      <c r="E718" s="898"/>
      <c r="F718" s="898"/>
      <c r="G718" s="898"/>
      <c r="H718" s="898"/>
      <c r="I718" s="898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899" t="s">
        <v>342</v>
      </c>
      <c r="E719" s="899"/>
      <c r="F719" s="899"/>
      <c r="G719" s="899"/>
      <c r="H719" s="899"/>
      <c r="I719" s="899"/>
      <c r="J719" s="214"/>
      <c r="K719" s="211" t="s">
        <v>343</v>
      </c>
      <c r="L719" s="255">
        <f>IFERROR(L717-L718,"")</f>
        <v>22</v>
      </c>
    </row>
    <row r="720" spans="2:12" x14ac:dyDescent="0.2">
      <c r="B720" s="783" t="s">
        <v>344</v>
      </c>
      <c r="C720" s="784"/>
      <c r="D720" s="784"/>
      <c r="E720" s="784"/>
      <c r="F720" s="784"/>
      <c r="G720" s="784"/>
      <c r="H720" s="784"/>
      <c r="I720" s="784"/>
      <c r="J720" s="784"/>
      <c r="K720" s="784"/>
      <c r="L720" s="785"/>
    </row>
    <row r="721" spans="2:12" x14ac:dyDescent="0.2">
      <c r="B721" s="900" t="s">
        <v>345</v>
      </c>
      <c r="C721" s="884"/>
      <c r="D721" s="884" t="s">
        <v>404</v>
      </c>
      <c r="E721" s="884"/>
      <c r="F721" s="884"/>
      <c r="G721" s="884"/>
      <c r="H721" s="884"/>
      <c r="I721" s="884"/>
      <c r="J721" s="884"/>
      <c r="K721" s="216" t="s">
        <v>346</v>
      </c>
      <c r="L721" s="217">
        <v>44670</v>
      </c>
    </row>
    <row r="722" spans="2:12" x14ac:dyDescent="0.2">
      <c r="B722" s="443" t="s">
        <v>347</v>
      </c>
      <c r="C722" s="884"/>
      <c r="D722" s="884"/>
      <c r="E722" s="884"/>
      <c r="F722" s="884"/>
      <c r="G722" s="884"/>
      <c r="H722" s="884"/>
      <c r="I722" s="884"/>
      <c r="J722" s="884"/>
      <c r="K722" s="216" t="s">
        <v>348</v>
      </c>
      <c r="L722" s="217">
        <v>44701</v>
      </c>
    </row>
    <row r="723" spans="2:12" x14ac:dyDescent="0.2">
      <c r="B723" s="900" t="s">
        <v>349</v>
      </c>
      <c r="C723" s="884"/>
      <c r="D723" s="884" t="s">
        <v>405</v>
      </c>
      <c r="E723" s="884"/>
      <c r="F723" s="884"/>
      <c r="G723" s="884"/>
      <c r="H723" s="884"/>
      <c r="I723" s="884"/>
      <c r="J723" s="884"/>
      <c r="K723" s="884"/>
      <c r="L723" s="885"/>
    </row>
    <row r="724" spans="2:12" x14ac:dyDescent="0.2">
      <c r="B724" s="900" t="s">
        <v>350</v>
      </c>
      <c r="C724" s="901"/>
      <c r="D724" s="901"/>
      <c r="E724" s="884" t="s">
        <v>402</v>
      </c>
      <c r="F724" s="884"/>
      <c r="G724" s="884"/>
      <c r="H724" s="884"/>
      <c r="I724" s="884"/>
      <c r="J724" s="884"/>
      <c r="K724" s="884"/>
      <c r="L724" s="885"/>
    </row>
    <row r="725" spans="2:12" x14ac:dyDescent="0.2">
      <c r="B725" s="443" t="s">
        <v>351</v>
      </c>
      <c r="C725" s="444"/>
      <c r="D725" s="902"/>
      <c r="E725" s="902"/>
      <c r="F725" s="902"/>
      <c r="G725" s="902"/>
      <c r="H725" s="902"/>
      <c r="I725" s="902"/>
      <c r="J725" s="902"/>
      <c r="K725" s="902"/>
      <c r="L725" s="903"/>
    </row>
    <row r="726" spans="2:12" x14ac:dyDescent="0.2">
      <c r="B726" s="783" t="s">
        <v>352</v>
      </c>
      <c r="C726" s="784"/>
      <c r="D726" s="784"/>
      <c r="E726" s="784"/>
      <c r="F726" s="784"/>
      <c r="G726" s="784"/>
      <c r="H726" s="784"/>
      <c r="I726" s="784"/>
      <c r="J726" s="784"/>
      <c r="K726" s="784"/>
      <c r="L726" s="785"/>
    </row>
    <row r="727" spans="2:12" x14ac:dyDescent="0.2">
      <c r="B727" s="900" t="s">
        <v>353</v>
      </c>
      <c r="C727" s="901"/>
      <c r="D727" s="901"/>
      <c r="E727" s="884"/>
      <c r="F727" s="884"/>
      <c r="G727" s="884"/>
      <c r="H727" s="884"/>
      <c r="I727" s="884"/>
      <c r="J727" s="884"/>
      <c r="K727" s="884"/>
      <c r="L727" s="885"/>
    </row>
    <row r="728" spans="2:12" x14ac:dyDescent="0.2">
      <c r="B728" s="219" t="s">
        <v>321</v>
      </c>
      <c r="C728" s="884"/>
      <c r="D728" s="884"/>
      <c r="E728" s="884"/>
      <c r="F728" s="884"/>
      <c r="G728" s="884"/>
      <c r="H728" s="884"/>
      <c r="I728" s="884"/>
      <c r="J728" s="884"/>
      <c r="K728" s="884"/>
      <c r="L728" s="885"/>
    </row>
    <row r="729" spans="2:12" x14ac:dyDescent="0.2">
      <c r="B729" s="219" t="s">
        <v>351</v>
      </c>
      <c r="C729" s="884"/>
      <c r="D729" s="884"/>
      <c r="E729" s="884"/>
      <c r="F729" s="884"/>
      <c r="G729" s="884"/>
      <c r="H729" s="884"/>
      <c r="I729" s="884"/>
      <c r="J729" s="884"/>
      <c r="K729" s="884"/>
      <c r="L729" s="885"/>
    </row>
    <row r="730" spans="2:12" x14ac:dyDescent="0.2">
      <c r="B730" s="219" t="s">
        <v>354</v>
      </c>
      <c r="C730" s="884"/>
      <c r="D730" s="884"/>
      <c r="E730" s="884"/>
      <c r="F730" s="884"/>
      <c r="G730" s="884"/>
      <c r="H730" s="884"/>
      <c r="I730" s="884"/>
      <c r="J730" s="884"/>
      <c r="K730" s="884"/>
      <c r="L730" s="885"/>
    </row>
    <row r="731" spans="2:12" x14ac:dyDescent="0.2">
      <c r="B731" s="783" t="s">
        <v>355</v>
      </c>
      <c r="C731" s="784"/>
      <c r="D731" s="784"/>
      <c r="E731" s="784"/>
      <c r="F731" s="784"/>
      <c r="G731" s="784"/>
      <c r="H731" s="784"/>
      <c r="I731" s="784"/>
      <c r="J731" s="784"/>
      <c r="K731" s="784"/>
      <c r="L731" s="785"/>
    </row>
    <row r="732" spans="2:12" x14ac:dyDescent="0.2">
      <c r="B732" s="828" t="s">
        <v>356</v>
      </c>
      <c r="C732" s="829"/>
      <c r="D732" s="829"/>
      <c r="E732" s="829"/>
      <c r="F732" s="829"/>
      <c r="G732" s="829"/>
      <c r="H732" s="829"/>
      <c r="I732" s="829"/>
      <c r="J732" s="829"/>
      <c r="K732" s="829"/>
      <c r="L732" s="830"/>
    </row>
    <row r="733" spans="2:12" x14ac:dyDescent="0.2">
      <c r="B733" s="886" t="s">
        <v>357</v>
      </c>
      <c r="C733" s="876"/>
      <c r="D733" s="877"/>
      <c r="E733" s="852" t="s">
        <v>358</v>
      </c>
      <c r="F733" s="853"/>
      <c r="G733" s="853"/>
      <c r="H733" s="853"/>
      <c r="I733" s="853"/>
      <c r="J733" s="853"/>
      <c r="K733" s="854"/>
      <c r="L733" s="887" t="s">
        <v>359</v>
      </c>
    </row>
    <row r="734" spans="2:12" x14ac:dyDescent="0.2">
      <c r="B734" s="886"/>
      <c r="C734" s="876"/>
      <c r="D734" s="877"/>
      <c r="E734" s="855"/>
      <c r="F734" s="856"/>
      <c r="G734" s="856"/>
      <c r="H734" s="856"/>
      <c r="I734" s="856"/>
      <c r="J734" s="856"/>
      <c r="K734" s="857"/>
      <c r="L734" s="888"/>
    </row>
    <row r="735" spans="2:12" x14ac:dyDescent="0.2">
      <c r="B735" s="889" t="s">
        <v>400</v>
      </c>
      <c r="C735" s="781"/>
      <c r="D735" s="890"/>
      <c r="E735" s="822" t="s">
        <v>412</v>
      </c>
      <c r="F735" s="891"/>
      <c r="G735" s="891"/>
      <c r="H735" s="891"/>
      <c r="I735" s="891"/>
      <c r="J735" s="891"/>
      <c r="K735" s="890"/>
      <c r="L735" s="220">
        <v>2</v>
      </c>
    </row>
    <row r="736" spans="2:12" x14ac:dyDescent="0.2">
      <c r="B736" s="793" t="s">
        <v>416</v>
      </c>
      <c r="C736" s="781"/>
      <c r="D736" s="890"/>
      <c r="E736" s="892" t="s">
        <v>417</v>
      </c>
      <c r="F736" s="891"/>
      <c r="G736" s="891"/>
      <c r="H736" s="891"/>
      <c r="I736" s="891"/>
      <c r="J736" s="891"/>
      <c r="K736" s="890"/>
      <c r="L736" s="220">
        <v>1</v>
      </c>
    </row>
    <row r="737" spans="2:12" x14ac:dyDescent="0.2">
      <c r="B737" s="793" t="s">
        <v>411</v>
      </c>
      <c r="C737" s="891"/>
      <c r="D737" s="890"/>
      <c r="E737" s="892" t="s">
        <v>413</v>
      </c>
      <c r="F737" s="891"/>
      <c r="G737" s="891"/>
      <c r="H737" s="891"/>
      <c r="I737" s="891"/>
      <c r="J737" s="891"/>
      <c r="K737" s="890"/>
      <c r="L737" s="221">
        <v>1</v>
      </c>
    </row>
    <row r="738" spans="2:12" x14ac:dyDescent="0.2">
      <c r="B738" s="793"/>
      <c r="C738" s="891"/>
      <c r="D738" s="890"/>
      <c r="E738" s="892"/>
      <c r="F738" s="891"/>
      <c r="G738" s="891"/>
      <c r="H738" s="891"/>
      <c r="I738" s="891"/>
      <c r="J738" s="891"/>
      <c r="K738" s="890"/>
      <c r="L738" s="221"/>
    </row>
    <row r="739" spans="2:12" x14ac:dyDescent="0.2">
      <c r="B739" s="825" t="s">
        <v>360</v>
      </c>
      <c r="C739" s="893"/>
      <c r="D739" s="893"/>
      <c r="E739" s="893"/>
      <c r="F739" s="893"/>
      <c r="G739" s="893"/>
      <c r="H739" s="893"/>
      <c r="I739" s="893"/>
      <c r="J739" s="893"/>
      <c r="K739" s="827"/>
      <c r="L739" s="224">
        <f>SUM(L735:L738)</f>
        <v>4</v>
      </c>
    </row>
    <row r="740" spans="2:12" x14ac:dyDescent="0.2">
      <c r="B740" s="828" t="s">
        <v>361</v>
      </c>
      <c r="C740" s="829"/>
      <c r="D740" s="829"/>
      <c r="E740" s="829"/>
      <c r="F740" s="829"/>
      <c r="G740" s="829"/>
      <c r="H740" s="829"/>
      <c r="I740" s="829"/>
      <c r="J740" s="829"/>
      <c r="K740" s="829"/>
      <c r="L740" s="830"/>
    </row>
    <row r="741" spans="2:12" x14ac:dyDescent="0.2">
      <c r="B741" s="846" t="s">
        <v>362</v>
      </c>
      <c r="C741" s="852" t="s">
        <v>357</v>
      </c>
      <c r="D741" s="854"/>
      <c r="E741" s="852" t="s">
        <v>358</v>
      </c>
      <c r="F741" s="853"/>
      <c r="G741" s="853"/>
      <c r="H741" s="853"/>
      <c r="I741" s="853"/>
      <c r="J741" s="853"/>
      <c r="K741" s="854"/>
      <c r="L741" s="869" t="s">
        <v>359</v>
      </c>
    </row>
    <row r="742" spans="2:12" x14ac:dyDescent="0.2">
      <c r="B742" s="847"/>
      <c r="C742" s="855"/>
      <c r="D742" s="857"/>
      <c r="E742" s="855"/>
      <c r="F742" s="856"/>
      <c r="G742" s="856"/>
      <c r="H742" s="856"/>
      <c r="I742" s="856"/>
      <c r="J742" s="856"/>
      <c r="K742" s="857"/>
      <c r="L742" s="870"/>
    </row>
    <row r="743" spans="2:12" x14ac:dyDescent="0.2">
      <c r="B743" s="441"/>
      <c r="C743" s="871"/>
      <c r="D743" s="872"/>
      <c r="E743" s="873"/>
      <c r="F743" s="874"/>
      <c r="G743" s="874"/>
      <c r="H743" s="874"/>
      <c r="I743" s="874"/>
      <c r="J743" s="874"/>
      <c r="K743" s="865"/>
      <c r="L743" s="442"/>
    </row>
    <row r="744" spans="2:12" x14ac:dyDescent="0.2">
      <c r="B744" s="441"/>
      <c r="C744" s="871"/>
      <c r="D744" s="872"/>
      <c r="E744" s="873"/>
      <c r="F744" s="874"/>
      <c r="G744" s="874"/>
      <c r="H744" s="874"/>
      <c r="I744" s="874"/>
      <c r="J744" s="874"/>
      <c r="K744" s="865"/>
      <c r="L744" s="442"/>
    </row>
    <row r="745" spans="2:12" x14ac:dyDescent="0.2">
      <c r="B745" s="441"/>
      <c r="C745" s="871"/>
      <c r="D745" s="872"/>
      <c r="E745" s="875"/>
      <c r="F745" s="876"/>
      <c r="G745" s="876"/>
      <c r="H745" s="876"/>
      <c r="I745" s="876"/>
      <c r="J745" s="876"/>
      <c r="K745" s="877"/>
      <c r="L745" s="442"/>
    </row>
    <row r="746" spans="2:12" x14ac:dyDescent="0.2">
      <c r="B746" s="441"/>
      <c r="C746" s="871"/>
      <c r="D746" s="872"/>
      <c r="E746" s="875"/>
      <c r="F746" s="876"/>
      <c r="G746" s="876"/>
      <c r="H746" s="876"/>
      <c r="I746" s="876"/>
      <c r="J746" s="876"/>
      <c r="K746" s="877"/>
      <c r="L746" s="442"/>
    </row>
    <row r="747" spans="2:12" x14ac:dyDescent="0.2">
      <c r="B747" s="441"/>
      <c r="C747" s="871"/>
      <c r="D747" s="872"/>
      <c r="E747" s="875"/>
      <c r="F747" s="876"/>
      <c r="G747" s="876"/>
      <c r="H747" s="876"/>
      <c r="I747" s="876"/>
      <c r="J747" s="876"/>
      <c r="K747" s="877"/>
      <c r="L747" s="442"/>
    </row>
    <row r="748" spans="2:12" x14ac:dyDescent="0.2">
      <c r="B748" s="878" t="s">
        <v>360</v>
      </c>
      <c r="C748" s="879"/>
      <c r="D748" s="879"/>
      <c r="E748" s="879"/>
      <c r="F748" s="879"/>
      <c r="G748" s="879"/>
      <c r="H748" s="879"/>
      <c r="I748" s="879"/>
      <c r="J748" s="879"/>
      <c r="K748" s="880"/>
      <c r="L748" s="227">
        <f>SUM(L743:L747)</f>
        <v>0</v>
      </c>
    </row>
    <row r="749" spans="2:12" x14ac:dyDescent="0.2">
      <c r="B749" s="881" t="s">
        <v>406</v>
      </c>
      <c r="C749" s="882"/>
      <c r="D749" s="882"/>
      <c r="E749" s="882"/>
      <c r="F749" s="882"/>
      <c r="G749" s="882"/>
      <c r="H749" s="882"/>
      <c r="I749" s="882"/>
      <c r="J749" s="882"/>
      <c r="K749" s="883"/>
      <c r="L749" s="228">
        <f>L748+L739</f>
        <v>4</v>
      </c>
    </row>
    <row r="750" spans="2:12" x14ac:dyDescent="0.2">
      <c r="B750" s="783" t="s">
        <v>215</v>
      </c>
      <c r="C750" s="784"/>
      <c r="D750" s="784"/>
      <c r="E750" s="784"/>
      <c r="F750" s="784"/>
      <c r="G750" s="784"/>
      <c r="H750" s="784"/>
      <c r="I750" s="784"/>
      <c r="J750" s="784"/>
      <c r="K750" s="784"/>
      <c r="L750" s="785"/>
    </row>
    <row r="751" spans="2:12" x14ac:dyDescent="0.2">
      <c r="B751" s="828" t="s">
        <v>363</v>
      </c>
      <c r="C751" s="829"/>
      <c r="D751" s="829"/>
      <c r="E751" s="829"/>
      <c r="F751" s="829"/>
      <c r="G751" s="829"/>
      <c r="H751" s="829"/>
      <c r="I751" s="829"/>
      <c r="J751" s="828" t="s">
        <v>364</v>
      </c>
      <c r="K751" s="829"/>
      <c r="L751" s="830"/>
    </row>
    <row r="752" spans="2:12" x14ac:dyDescent="0.2">
      <c r="B752" s="846" t="s">
        <v>362</v>
      </c>
      <c r="C752" s="848" t="s">
        <v>29</v>
      </c>
      <c r="D752" s="849"/>
      <c r="E752" s="852" t="s">
        <v>1</v>
      </c>
      <c r="F752" s="853"/>
      <c r="G752" s="853"/>
      <c r="H752" s="854"/>
      <c r="I752" s="858" t="s">
        <v>359</v>
      </c>
      <c r="J752" s="860" t="s">
        <v>29</v>
      </c>
      <c r="K752" s="862" t="s">
        <v>1</v>
      </c>
      <c r="L752" s="858" t="s">
        <v>365</v>
      </c>
    </row>
    <row r="753" spans="2:12" x14ac:dyDescent="0.2">
      <c r="B753" s="847"/>
      <c r="C753" s="850"/>
      <c r="D753" s="851"/>
      <c r="E753" s="855"/>
      <c r="F753" s="856"/>
      <c r="G753" s="856"/>
      <c r="H753" s="857"/>
      <c r="I753" s="859"/>
      <c r="J753" s="861"/>
      <c r="K753" s="863"/>
      <c r="L753" s="859"/>
    </row>
    <row r="754" spans="2:12" x14ac:dyDescent="0.2">
      <c r="B754" s="229"/>
      <c r="C754" s="864"/>
      <c r="D754" s="865"/>
      <c r="E754" s="864"/>
      <c r="F754" s="866"/>
      <c r="G754" s="866"/>
      <c r="H754" s="865"/>
      <c r="I754" s="231"/>
      <c r="J754" s="440"/>
      <c r="K754" s="435"/>
      <c r="L754" s="221"/>
    </row>
    <row r="755" spans="2:12" x14ac:dyDescent="0.2">
      <c r="B755" s="229"/>
      <c r="C755" s="864"/>
      <c r="D755" s="865"/>
      <c r="E755" s="864"/>
      <c r="F755" s="866"/>
      <c r="G755" s="866"/>
      <c r="H755" s="865"/>
      <c r="I755" s="234"/>
      <c r="J755" s="235"/>
      <c r="K755" s="236"/>
      <c r="L755" s="237"/>
    </row>
    <row r="756" spans="2:12" x14ac:dyDescent="0.2">
      <c r="B756" s="229"/>
      <c r="C756" s="864"/>
      <c r="D756" s="865"/>
      <c r="E756" s="864"/>
      <c r="F756" s="866"/>
      <c r="G756" s="866"/>
      <c r="H756" s="865"/>
      <c r="I756" s="239"/>
      <c r="J756" s="230"/>
      <c r="K756" s="238"/>
      <c r="L756" s="220"/>
    </row>
    <row r="757" spans="2:12" x14ac:dyDescent="0.2">
      <c r="B757" s="825" t="s">
        <v>366</v>
      </c>
      <c r="C757" s="826"/>
      <c r="D757" s="826"/>
      <c r="E757" s="826"/>
      <c r="F757" s="826"/>
      <c r="G757" s="826"/>
      <c r="H757" s="827"/>
      <c r="I757" s="252">
        <f>SUM(I754:I756)</f>
        <v>0</v>
      </c>
      <c r="J757" s="867" t="s">
        <v>366</v>
      </c>
      <c r="K757" s="868"/>
      <c r="L757" s="240">
        <f>SUM(L754:L756)</f>
        <v>0</v>
      </c>
    </row>
    <row r="758" spans="2:12" x14ac:dyDescent="0.2">
      <c r="B758" s="825" t="s">
        <v>27</v>
      </c>
      <c r="C758" s="826"/>
      <c r="D758" s="826"/>
      <c r="E758" s="826"/>
      <c r="F758" s="826"/>
      <c r="G758" s="826"/>
      <c r="H758" s="826"/>
      <c r="I758" s="826"/>
      <c r="J758" s="826"/>
      <c r="K758" s="827"/>
      <c r="L758" s="240">
        <f>L757+I757</f>
        <v>0</v>
      </c>
    </row>
    <row r="759" spans="2:12" x14ac:dyDescent="0.2">
      <c r="B759" s="783" t="s">
        <v>388</v>
      </c>
      <c r="C759" s="784"/>
      <c r="D759" s="784"/>
      <c r="E759" s="784"/>
      <c r="F759" s="784"/>
      <c r="G759" s="784"/>
      <c r="H759" s="784"/>
      <c r="I759" s="784"/>
      <c r="J759" s="784"/>
      <c r="K759" s="784"/>
      <c r="L759" s="785"/>
    </row>
    <row r="760" spans="2:12" x14ac:dyDescent="0.2">
      <c r="B760" s="828" t="s">
        <v>368</v>
      </c>
      <c r="C760" s="829"/>
      <c r="D760" s="830"/>
      <c r="E760" s="829" t="s">
        <v>394</v>
      </c>
      <c r="F760" s="829"/>
      <c r="G760" s="831" t="s">
        <v>389</v>
      </c>
      <c r="H760" s="832"/>
      <c r="I760" s="832"/>
      <c r="J760" s="832"/>
      <c r="K760" s="832"/>
      <c r="L760" s="833"/>
    </row>
    <row r="761" spans="2:12" x14ac:dyDescent="0.2">
      <c r="B761" s="834" t="s">
        <v>393</v>
      </c>
      <c r="C761" s="835"/>
      <c r="D761" s="265" t="s">
        <v>390</v>
      </c>
      <c r="E761" s="438" t="s">
        <v>391</v>
      </c>
      <c r="F761" s="264" t="s">
        <v>392</v>
      </c>
      <c r="G761" s="437"/>
      <c r="H761" s="438"/>
      <c r="I761" s="438"/>
      <c r="J761" s="438"/>
      <c r="K761" s="438"/>
      <c r="L761" s="439"/>
    </row>
    <row r="762" spans="2:12" x14ac:dyDescent="0.2">
      <c r="B762" s="324"/>
      <c r="C762" s="324"/>
      <c r="D762" s="904"/>
      <c r="E762" s="268"/>
      <c r="F762" s="905"/>
      <c r="G762" s="831"/>
      <c r="H762" s="832"/>
      <c r="I762" s="832"/>
      <c r="J762" s="832"/>
      <c r="K762" s="832"/>
      <c r="L762" s="833"/>
    </row>
    <row r="763" spans="2:12" x14ac:dyDescent="0.2">
      <c r="B763" s="324"/>
      <c r="C763" s="324"/>
      <c r="D763" s="837"/>
      <c r="E763" s="268"/>
      <c r="F763" s="839"/>
      <c r="G763" s="831"/>
      <c r="H763" s="832"/>
      <c r="I763" s="832"/>
      <c r="J763" s="832"/>
      <c r="K763" s="832"/>
      <c r="L763" s="833"/>
    </row>
    <row r="764" spans="2:12" x14ac:dyDescent="0.2">
      <c r="B764" s="840" t="s">
        <v>367</v>
      </c>
      <c r="C764" s="841"/>
      <c r="D764" s="841"/>
      <c r="E764" s="841"/>
      <c r="F764" s="841"/>
      <c r="G764" s="841"/>
      <c r="H764" s="841"/>
      <c r="I764" s="841"/>
      <c r="J764" s="841"/>
      <c r="K764" s="841"/>
      <c r="L764" s="842"/>
    </row>
    <row r="765" spans="2:12" ht="25.5" x14ac:dyDescent="0.2">
      <c r="B765" s="263" t="s">
        <v>368</v>
      </c>
      <c r="C765" s="843" t="s">
        <v>369</v>
      </c>
      <c r="D765" s="844"/>
      <c r="E765" s="845"/>
      <c r="F765" s="843" t="s">
        <v>370</v>
      </c>
      <c r="G765" s="844"/>
      <c r="H765" s="845"/>
      <c r="I765" s="843" t="s">
        <v>371</v>
      </c>
      <c r="J765" s="845"/>
      <c r="K765" s="241" t="s">
        <v>372</v>
      </c>
      <c r="L765" s="242" t="s">
        <v>373</v>
      </c>
    </row>
    <row r="766" spans="2:12" x14ac:dyDescent="0.2">
      <c r="B766" s="243" t="s">
        <v>374</v>
      </c>
      <c r="C766" s="806" t="s">
        <v>407</v>
      </c>
      <c r="D766" s="807"/>
      <c r="E766" s="808"/>
      <c r="F766" s="809"/>
      <c r="G766" s="810"/>
      <c r="H766" s="436"/>
      <c r="I766" s="809"/>
      <c r="J766" s="810"/>
      <c r="K766" s="266"/>
      <c r="L766" s="245"/>
    </row>
    <row r="767" spans="2:12" x14ac:dyDescent="0.2">
      <c r="B767" s="243" t="s">
        <v>375</v>
      </c>
      <c r="C767" s="806" t="s">
        <v>407</v>
      </c>
      <c r="D767" s="807"/>
      <c r="E767" s="808"/>
      <c r="F767" s="809"/>
      <c r="G767" s="810"/>
      <c r="H767" s="436"/>
      <c r="I767" s="809"/>
      <c r="J767" s="810"/>
      <c r="K767" s="266"/>
      <c r="L767" s="245"/>
    </row>
    <row r="768" spans="2:12" x14ac:dyDescent="0.2">
      <c r="B768" s="243" t="s">
        <v>376</v>
      </c>
      <c r="C768" s="806" t="s">
        <v>407</v>
      </c>
      <c r="D768" s="807"/>
      <c r="E768" s="808"/>
      <c r="F768" s="809"/>
      <c r="G768" s="810"/>
      <c r="H768" s="436"/>
      <c r="I768" s="809"/>
      <c r="J768" s="810"/>
      <c r="K768" s="266"/>
      <c r="L768" s="245"/>
    </row>
    <row r="769" spans="2:12" x14ac:dyDescent="0.2">
      <c r="B769" s="811" t="s">
        <v>377</v>
      </c>
      <c r="C769" s="812"/>
      <c r="D769" s="812"/>
      <c r="E769" s="812"/>
      <c r="F769" s="812"/>
      <c r="G769" s="812"/>
      <c r="H769" s="812"/>
      <c r="I769" s="812"/>
      <c r="J769" s="813"/>
      <c r="K769" s="820" t="s">
        <v>378</v>
      </c>
      <c r="L769" s="821"/>
    </row>
    <row r="770" spans="2:12" x14ac:dyDescent="0.2">
      <c r="B770" s="814"/>
      <c r="C770" s="815"/>
      <c r="D770" s="815"/>
      <c r="E770" s="815"/>
      <c r="F770" s="815"/>
      <c r="G770" s="815"/>
      <c r="H770" s="815"/>
      <c r="I770" s="815"/>
      <c r="J770" s="816"/>
      <c r="K770" s="246" t="s">
        <v>379</v>
      </c>
      <c r="L770" s="245"/>
    </row>
    <row r="771" spans="2:12" x14ac:dyDescent="0.2">
      <c r="B771" s="814"/>
      <c r="C771" s="815"/>
      <c r="D771" s="815"/>
      <c r="E771" s="815"/>
      <c r="F771" s="815"/>
      <c r="G771" s="815"/>
      <c r="H771" s="815"/>
      <c r="I771" s="815"/>
      <c r="J771" s="816"/>
      <c r="K771" s="246" t="s">
        <v>380</v>
      </c>
      <c r="L771" s="245"/>
    </row>
    <row r="772" spans="2:12" ht="13.5" thickBot="1" x14ac:dyDescent="0.25">
      <c r="B772" s="817"/>
      <c r="C772" s="818"/>
      <c r="D772" s="818"/>
      <c r="E772" s="818"/>
      <c r="F772" s="818"/>
      <c r="G772" s="818"/>
      <c r="H772" s="818"/>
      <c r="I772" s="818"/>
      <c r="J772" s="819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0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83" t="s">
        <v>382</v>
      </c>
      <c r="C775" s="784"/>
      <c r="D775" s="784"/>
      <c r="E775" s="784"/>
      <c r="F775" s="784"/>
      <c r="G775" s="784"/>
      <c r="H775" s="784"/>
      <c r="I775" s="784"/>
      <c r="J775" s="784"/>
      <c r="K775" s="784"/>
      <c r="L775" s="785"/>
    </row>
    <row r="776" spans="2:12" x14ac:dyDescent="0.2">
      <c r="B776" s="300">
        <v>1</v>
      </c>
      <c r="C776" s="786" t="s">
        <v>499</v>
      </c>
      <c r="D776" s="781"/>
      <c r="E776" s="781"/>
      <c r="F776" s="781"/>
      <c r="G776" s="781"/>
      <c r="H776" s="781"/>
      <c r="I776" s="781"/>
      <c r="J776" s="781"/>
      <c r="K776" s="781"/>
      <c r="L776" s="782"/>
    </row>
    <row r="777" spans="2:12" x14ac:dyDescent="0.2">
      <c r="B777" s="427">
        <v>2</v>
      </c>
      <c r="C777" s="822" t="s">
        <v>500</v>
      </c>
      <c r="D777" s="823"/>
      <c r="E777" s="823"/>
      <c r="F777" s="823"/>
      <c r="G777" s="823"/>
      <c r="H777" s="823"/>
      <c r="I777" s="823"/>
      <c r="J777" s="823"/>
      <c r="K777" s="823"/>
      <c r="L777" s="824"/>
    </row>
    <row r="778" spans="2:12" x14ac:dyDescent="0.2">
      <c r="B778" s="429">
        <v>3</v>
      </c>
      <c r="C778" s="822" t="s">
        <v>511</v>
      </c>
      <c r="D778" s="823"/>
      <c r="E778" s="823"/>
      <c r="F778" s="823"/>
      <c r="G778" s="823"/>
      <c r="H778" s="823"/>
      <c r="I778" s="823"/>
      <c r="J778" s="823"/>
      <c r="K778" s="823"/>
      <c r="L778" s="824"/>
    </row>
    <row r="779" spans="2:12" x14ac:dyDescent="0.2">
      <c r="B779" s="356">
        <v>4</v>
      </c>
      <c r="C779" s="822" t="s">
        <v>512</v>
      </c>
      <c r="D779" s="823"/>
      <c r="E779" s="823"/>
      <c r="F779" s="823"/>
      <c r="G779" s="823"/>
      <c r="H779" s="823"/>
      <c r="I779" s="823"/>
      <c r="J779" s="823"/>
      <c r="K779" s="823"/>
      <c r="L779" s="824"/>
    </row>
    <row r="780" spans="2:12" x14ac:dyDescent="0.2">
      <c r="B780" s="300">
        <v>5</v>
      </c>
      <c r="C780" s="822" t="s">
        <v>509</v>
      </c>
      <c r="D780" s="823"/>
      <c r="E780" s="823"/>
      <c r="F780" s="823"/>
      <c r="G780" s="823"/>
      <c r="H780" s="823"/>
      <c r="I780" s="823"/>
      <c r="J780" s="823"/>
      <c r="K780" s="823"/>
      <c r="L780" s="824"/>
    </row>
    <row r="781" spans="2:12" x14ac:dyDescent="0.2">
      <c r="B781" s="783" t="s">
        <v>386</v>
      </c>
      <c r="C781" s="784"/>
      <c r="D781" s="784"/>
      <c r="E781" s="784"/>
      <c r="F781" s="784"/>
      <c r="G781" s="784"/>
      <c r="H781" s="784"/>
      <c r="I781" s="784"/>
      <c r="J781" s="784"/>
      <c r="K781" s="784"/>
      <c r="L781" s="785"/>
    </row>
    <row r="782" spans="2:12" x14ac:dyDescent="0.2">
      <c r="B782" s="269"/>
      <c r="C782" s="780"/>
      <c r="D782" s="781"/>
      <c r="E782" s="781"/>
      <c r="F782" s="781"/>
      <c r="G782" s="781"/>
      <c r="H782" s="781"/>
      <c r="I782" s="781"/>
      <c r="J782" s="781"/>
      <c r="K782" s="781"/>
      <c r="L782" s="782"/>
    </row>
    <row r="783" spans="2:12" x14ac:dyDescent="0.2">
      <c r="B783" s="269"/>
      <c r="C783" s="780"/>
      <c r="D783" s="781"/>
      <c r="E783" s="781"/>
      <c r="F783" s="781"/>
      <c r="G783" s="781"/>
      <c r="H783" s="781"/>
      <c r="I783" s="781"/>
      <c r="J783" s="781"/>
      <c r="K783" s="781"/>
      <c r="L783" s="782"/>
    </row>
    <row r="784" spans="2:12" x14ac:dyDescent="0.2">
      <c r="B784" s="269"/>
      <c r="C784" s="780"/>
      <c r="D784" s="781"/>
      <c r="E784" s="781"/>
      <c r="F784" s="781"/>
      <c r="G784" s="781"/>
      <c r="H784" s="781"/>
      <c r="I784" s="781"/>
      <c r="J784" s="781"/>
      <c r="K784" s="781"/>
      <c r="L784" s="782"/>
    </row>
    <row r="785" spans="2:12" x14ac:dyDescent="0.2">
      <c r="B785" s="783" t="s">
        <v>387</v>
      </c>
      <c r="C785" s="784"/>
      <c r="D785" s="784"/>
      <c r="E785" s="784"/>
      <c r="F785" s="784"/>
      <c r="G785" s="784"/>
      <c r="H785" s="784"/>
      <c r="I785" s="784"/>
      <c r="J785" s="784"/>
      <c r="K785" s="784"/>
      <c r="L785" s="785"/>
    </row>
    <row r="786" spans="2:12" x14ac:dyDescent="0.2">
      <c r="B786" s="269">
        <v>1</v>
      </c>
      <c r="C786" s="786" t="s">
        <v>501</v>
      </c>
      <c r="D786" s="781"/>
      <c r="E786" s="781"/>
      <c r="F786" s="781"/>
      <c r="G786" s="781"/>
      <c r="H786" s="781"/>
      <c r="I786" s="781"/>
      <c r="J786" s="781"/>
      <c r="K786" s="781"/>
      <c r="L786" s="782"/>
    </row>
    <row r="787" spans="2:12" x14ac:dyDescent="0.2">
      <c r="B787" s="269"/>
      <c r="C787" s="786" t="s">
        <v>518</v>
      </c>
      <c r="D787" s="781"/>
      <c r="E787" s="781"/>
      <c r="F787" s="781"/>
      <c r="G787" s="781"/>
      <c r="H787" s="781"/>
      <c r="I787" s="781"/>
      <c r="J787" s="781"/>
      <c r="K787" s="781"/>
      <c r="L787" s="782"/>
    </row>
    <row r="788" spans="2:12" x14ac:dyDescent="0.2">
      <c r="B788" s="269">
        <v>2</v>
      </c>
      <c r="C788" s="786" t="s">
        <v>505</v>
      </c>
      <c r="D788" s="781"/>
      <c r="E788" s="781"/>
      <c r="F788" s="781"/>
      <c r="G788" s="781"/>
      <c r="H788" s="781"/>
      <c r="I788" s="781"/>
      <c r="J788" s="781"/>
      <c r="K788" s="781"/>
      <c r="L788" s="782"/>
    </row>
    <row r="789" spans="2:12" x14ac:dyDescent="0.2">
      <c r="B789" s="269">
        <v>3</v>
      </c>
      <c r="C789" s="787" t="s">
        <v>510</v>
      </c>
      <c r="D789" s="788"/>
      <c r="E789" s="788"/>
      <c r="F789" s="788"/>
      <c r="G789" s="788"/>
      <c r="H789" s="788"/>
      <c r="I789" s="788"/>
      <c r="J789" s="788"/>
      <c r="K789" s="788"/>
      <c r="L789" s="789"/>
    </row>
    <row r="790" spans="2:12" x14ac:dyDescent="0.2">
      <c r="B790" s="368">
        <v>4</v>
      </c>
      <c r="C790" s="786" t="s">
        <v>506</v>
      </c>
      <c r="D790" s="781"/>
      <c r="E790" s="781"/>
      <c r="F790" s="781"/>
      <c r="G790" s="781"/>
      <c r="H790" s="781"/>
      <c r="I790" s="781"/>
      <c r="J790" s="781"/>
      <c r="K790" s="781"/>
      <c r="L790" s="782"/>
    </row>
    <row r="791" spans="2:12" x14ac:dyDescent="0.2">
      <c r="B791" s="790" t="s">
        <v>383</v>
      </c>
      <c r="C791" s="791"/>
      <c r="D791" s="791"/>
      <c r="E791" s="791"/>
      <c r="F791" s="791"/>
      <c r="G791" s="791"/>
      <c r="H791" s="791"/>
      <c r="I791" s="791"/>
      <c r="J791" s="791"/>
      <c r="K791" s="791"/>
      <c r="L791" s="792"/>
    </row>
    <row r="792" spans="2:12" x14ac:dyDescent="0.2">
      <c r="B792" s="793" t="s">
        <v>446</v>
      </c>
      <c r="C792" s="781"/>
      <c r="D792" s="781"/>
      <c r="E792" s="781"/>
      <c r="F792" s="781"/>
      <c r="G792" s="781"/>
      <c r="H792" s="781"/>
      <c r="I792" s="781"/>
      <c r="J792" s="781"/>
      <c r="K792" s="781"/>
      <c r="L792" s="782"/>
    </row>
    <row r="793" spans="2:12" x14ac:dyDescent="0.2">
      <c r="B793" s="793"/>
      <c r="C793" s="781"/>
      <c r="D793" s="781"/>
      <c r="E793" s="781"/>
      <c r="F793" s="781"/>
      <c r="G793" s="781"/>
      <c r="H793" s="781"/>
      <c r="I793" s="781"/>
      <c r="J793" s="781"/>
      <c r="K793" s="781"/>
      <c r="L793" s="782"/>
    </row>
    <row r="794" spans="2:12" x14ac:dyDescent="0.2">
      <c r="B794" s="793"/>
      <c r="C794" s="781"/>
      <c r="D794" s="781"/>
      <c r="E794" s="781"/>
      <c r="F794" s="781"/>
      <c r="G794" s="781"/>
      <c r="H794" s="781"/>
      <c r="I794" s="781"/>
      <c r="J794" s="781"/>
      <c r="K794" s="781"/>
      <c r="L794" s="782"/>
    </row>
    <row r="795" spans="2:12" x14ac:dyDescent="0.2">
      <c r="B795" s="793"/>
      <c r="C795" s="781"/>
      <c r="D795" s="781"/>
      <c r="E795" s="781"/>
      <c r="F795" s="781"/>
      <c r="G795" s="781"/>
      <c r="H795" s="781"/>
      <c r="I795" s="781"/>
      <c r="J795" s="781"/>
      <c r="K795" s="781"/>
      <c r="L795" s="782"/>
    </row>
    <row r="796" spans="2:12" x14ac:dyDescent="0.2">
      <c r="B796" s="794"/>
      <c r="C796" s="795"/>
      <c r="D796" s="795"/>
      <c r="E796" s="795"/>
      <c r="F796" s="795"/>
      <c r="G796" s="431"/>
      <c r="H796" s="795"/>
      <c r="I796" s="795"/>
      <c r="J796" s="795"/>
      <c r="K796" s="795"/>
      <c r="L796" s="800"/>
    </row>
    <row r="797" spans="2:12" x14ac:dyDescent="0.2">
      <c r="B797" s="796"/>
      <c r="C797" s="797"/>
      <c r="D797" s="797"/>
      <c r="E797" s="797"/>
      <c r="F797" s="797"/>
      <c r="G797" s="432"/>
      <c r="H797" s="797"/>
      <c r="I797" s="797"/>
      <c r="J797" s="797"/>
      <c r="K797" s="797"/>
      <c r="L797" s="801"/>
    </row>
    <row r="798" spans="2:12" x14ac:dyDescent="0.2">
      <c r="B798" s="796"/>
      <c r="C798" s="797"/>
      <c r="D798" s="797"/>
      <c r="E798" s="797"/>
      <c r="F798" s="797"/>
      <c r="G798" s="432"/>
      <c r="H798" s="797"/>
      <c r="I798" s="797"/>
      <c r="J798" s="797"/>
      <c r="K798" s="797"/>
      <c r="L798" s="801"/>
    </row>
    <row r="799" spans="2:12" x14ac:dyDescent="0.2">
      <c r="B799" s="798"/>
      <c r="C799" s="799"/>
      <c r="D799" s="799"/>
      <c r="E799" s="799"/>
      <c r="F799" s="799"/>
      <c r="G799" s="433"/>
      <c r="H799" s="799"/>
      <c r="I799" s="799"/>
      <c r="J799" s="799"/>
      <c r="K799" s="799"/>
      <c r="L799" s="802"/>
    </row>
    <row r="800" spans="2:12" ht="13.5" thickBot="1" x14ac:dyDescent="0.25">
      <c r="B800" s="803" t="s">
        <v>384</v>
      </c>
      <c r="C800" s="804"/>
      <c r="D800" s="804"/>
      <c r="E800" s="804"/>
      <c r="F800" s="804"/>
      <c r="G800" s="434"/>
      <c r="H800" s="804" t="s">
        <v>385</v>
      </c>
      <c r="I800" s="804"/>
      <c r="J800" s="804"/>
      <c r="K800" s="804"/>
      <c r="L800" s="805"/>
    </row>
    <row r="802" spans="2:12" ht="13.5" thickBot="1" x14ac:dyDescent="0.25"/>
    <row r="803" spans="2:12" ht="23.25" x14ac:dyDescent="0.2">
      <c r="B803" s="894" t="s">
        <v>336</v>
      </c>
      <c r="C803" s="895"/>
      <c r="D803" s="895"/>
      <c r="E803" s="895"/>
      <c r="F803" s="895"/>
      <c r="G803" s="895"/>
      <c r="H803" s="895"/>
      <c r="I803" s="895"/>
      <c r="J803" s="895"/>
      <c r="K803" s="895"/>
      <c r="L803" s="896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897" t="s">
        <v>338</v>
      </c>
      <c r="E806" s="897"/>
      <c r="F806" s="897"/>
      <c r="G806" s="897"/>
      <c r="H806" s="897"/>
      <c r="I806" s="897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898" t="s">
        <v>340</v>
      </c>
      <c r="E807" s="898"/>
      <c r="F807" s="898"/>
      <c r="G807" s="898"/>
      <c r="H807" s="898"/>
      <c r="I807" s="898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899" t="s">
        <v>342</v>
      </c>
      <c r="E808" s="899"/>
      <c r="F808" s="899"/>
      <c r="G808" s="899"/>
      <c r="H808" s="899"/>
      <c r="I808" s="899"/>
      <c r="J808" s="214"/>
      <c r="K808" s="211" t="s">
        <v>343</v>
      </c>
      <c r="L808" s="255">
        <f>IFERROR(L806-L807,"")</f>
        <v>21</v>
      </c>
    </row>
    <row r="809" spans="2:12" x14ac:dyDescent="0.2">
      <c r="B809" s="783" t="s">
        <v>344</v>
      </c>
      <c r="C809" s="784"/>
      <c r="D809" s="784"/>
      <c r="E809" s="784"/>
      <c r="F809" s="784"/>
      <c r="G809" s="784"/>
      <c r="H809" s="784"/>
      <c r="I809" s="784"/>
      <c r="J809" s="784"/>
      <c r="K809" s="784"/>
      <c r="L809" s="785"/>
    </row>
    <row r="810" spans="2:12" x14ac:dyDescent="0.2">
      <c r="B810" s="900" t="s">
        <v>345</v>
      </c>
      <c r="C810" s="884"/>
      <c r="D810" s="884" t="s">
        <v>404</v>
      </c>
      <c r="E810" s="884"/>
      <c r="F810" s="884"/>
      <c r="G810" s="884"/>
      <c r="H810" s="884"/>
      <c r="I810" s="884"/>
      <c r="J810" s="884"/>
      <c r="K810" s="216" t="s">
        <v>346</v>
      </c>
      <c r="L810" s="217">
        <v>44670</v>
      </c>
    </row>
    <row r="811" spans="2:12" x14ac:dyDescent="0.2">
      <c r="B811" s="458" t="s">
        <v>347</v>
      </c>
      <c r="C811" s="884"/>
      <c r="D811" s="884"/>
      <c r="E811" s="884"/>
      <c r="F811" s="884"/>
      <c r="G811" s="884"/>
      <c r="H811" s="884"/>
      <c r="I811" s="884"/>
      <c r="J811" s="884"/>
      <c r="K811" s="216" t="s">
        <v>348</v>
      </c>
      <c r="L811" s="217">
        <v>44701</v>
      </c>
    </row>
    <row r="812" spans="2:12" x14ac:dyDescent="0.2">
      <c r="B812" s="900" t="s">
        <v>349</v>
      </c>
      <c r="C812" s="884"/>
      <c r="D812" s="884" t="s">
        <v>405</v>
      </c>
      <c r="E812" s="884"/>
      <c r="F812" s="884"/>
      <c r="G812" s="884"/>
      <c r="H812" s="884"/>
      <c r="I812" s="884"/>
      <c r="J812" s="884"/>
      <c r="K812" s="884"/>
      <c r="L812" s="885"/>
    </row>
    <row r="813" spans="2:12" x14ac:dyDescent="0.2">
      <c r="B813" s="900" t="s">
        <v>350</v>
      </c>
      <c r="C813" s="901"/>
      <c r="D813" s="901"/>
      <c r="E813" s="884" t="s">
        <v>402</v>
      </c>
      <c r="F813" s="884"/>
      <c r="G813" s="884"/>
      <c r="H813" s="884"/>
      <c r="I813" s="884"/>
      <c r="J813" s="884"/>
      <c r="K813" s="884"/>
      <c r="L813" s="885"/>
    </row>
    <row r="814" spans="2:12" x14ac:dyDescent="0.2">
      <c r="B814" s="458" t="s">
        <v>351</v>
      </c>
      <c r="C814" s="459"/>
      <c r="D814" s="902"/>
      <c r="E814" s="902"/>
      <c r="F814" s="902"/>
      <c r="G814" s="902"/>
      <c r="H814" s="902"/>
      <c r="I814" s="902"/>
      <c r="J814" s="902"/>
      <c r="K814" s="902"/>
      <c r="L814" s="903"/>
    </row>
    <row r="815" spans="2:12" x14ac:dyDescent="0.2">
      <c r="B815" s="783" t="s">
        <v>352</v>
      </c>
      <c r="C815" s="784"/>
      <c r="D815" s="784"/>
      <c r="E815" s="784"/>
      <c r="F815" s="784"/>
      <c r="G815" s="784"/>
      <c r="H815" s="784"/>
      <c r="I815" s="784"/>
      <c r="J815" s="784"/>
      <c r="K815" s="784"/>
      <c r="L815" s="785"/>
    </row>
    <row r="816" spans="2:12" x14ac:dyDescent="0.2">
      <c r="B816" s="900" t="s">
        <v>353</v>
      </c>
      <c r="C816" s="901"/>
      <c r="D816" s="901"/>
      <c r="E816" s="884"/>
      <c r="F816" s="884"/>
      <c r="G816" s="884"/>
      <c r="H816" s="884"/>
      <c r="I816" s="884"/>
      <c r="J816" s="884"/>
      <c r="K816" s="884"/>
      <c r="L816" s="885"/>
    </row>
    <row r="817" spans="2:12" x14ac:dyDescent="0.2">
      <c r="B817" s="219" t="s">
        <v>321</v>
      </c>
      <c r="C817" s="884"/>
      <c r="D817" s="884"/>
      <c r="E817" s="884"/>
      <c r="F817" s="884"/>
      <c r="G817" s="884"/>
      <c r="H817" s="884"/>
      <c r="I817" s="884"/>
      <c r="J817" s="884"/>
      <c r="K817" s="884"/>
      <c r="L817" s="885"/>
    </row>
    <row r="818" spans="2:12" x14ac:dyDescent="0.2">
      <c r="B818" s="219" t="s">
        <v>351</v>
      </c>
      <c r="C818" s="884"/>
      <c r="D818" s="884"/>
      <c r="E818" s="884"/>
      <c r="F818" s="884"/>
      <c r="G818" s="884"/>
      <c r="H818" s="884"/>
      <c r="I818" s="884"/>
      <c r="J818" s="884"/>
      <c r="K818" s="884"/>
      <c r="L818" s="885"/>
    </row>
    <row r="819" spans="2:12" x14ac:dyDescent="0.2">
      <c r="B819" s="219" t="s">
        <v>354</v>
      </c>
      <c r="C819" s="884"/>
      <c r="D819" s="884"/>
      <c r="E819" s="884"/>
      <c r="F819" s="884"/>
      <c r="G819" s="884"/>
      <c r="H819" s="884"/>
      <c r="I819" s="884"/>
      <c r="J819" s="884"/>
      <c r="K819" s="884"/>
      <c r="L819" s="885"/>
    </row>
    <row r="820" spans="2:12" x14ac:dyDescent="0.2">
      <c r="B820" s="783" t="s">
        <v>355</v>
      </c>
      <c r="C820" s="784"/>
      <c r="D820" s="784"/>
      <c r="E820" s="784"/>
      <c r="F820" s="784"/>
      <c r="G820" s="784"/>
      <c r="H820" s="784"/>
      <c r="I820" s="784"/>
      <c r="J820" s="784"/>
      <c r="K820" s="784"/>
      <c r="L820" s="785"/>
    </row>
    <row r="821" spans="2:12" x14ac:dyDescent="0.2">
      <c r="B821" s="828" t="s">
        <v>356</v>
      </c>
      <c r="C821" s="829"/>
      <c r="D821" s="829"/>
      <c r="E821" s="829"/>
      <c r="F821" s="829"/>
      <c r="G821" s="829"/>
      <c r="H821" s="829"/>
      <c r="I821" s="829"/>
      <c r="J821" s="829"/>
      <c r="K821" s="829"/>
      <c r="L821" s="830"/>
    </row>
    <row r="822" spans="2:12" x14ac:dyDescent="0.2">
      <c r="B822" s="886" t="s">
        <v>357</v>
      </c>
      <c r="C822" s="876"/>
      <c r="D822" s="877"/>
      <c r="E822" s="852" t="s">
        <v>358</v>
      </c>
      <c r="F822" s="853"/>
      <c r="G822" s="853"/>
      <c r="H822" s="853"/>
      <c r="I822" s="853"/>
      <c r="J822" s="853"/>
      <c r="K822" s="854"/>
      <c r="L822" s="887" t="s">
        <v>359</v>
      </c>
    </row>
    <row r="823" spans="2:12" x14ac:dyDescent="0.2">
      <c r="B823" s="886"/>
      <c r="C823" s="876"/>
      <c r="D823" s="877"/>
      <c r="E823" s="855"/>
      <c r="F823" s="856"/>
      <c r="G823" s="856"/>
      <c r="H823" s="856"/>
      <c r="I823" s="856"/>
      <c r="J823" s="856"/>
      <c r="K823" s="857"/>
      <c r="L823" s="888"/>
    </row>
    <row r="824" spans="2:12" x14ac:dyDescent="0.2">
      <c r="B824" s="889" t="s">
        <v>400</v>
      </c>
      <c r="C824" s="781"/>
      <c r="D824" s="890"/>
      <c r="E824" s="822" t="s">
        <v>412</v>
      </c>
      <c r="F824" s="891"/>
      <c r="G824" s="891"/>
      <c r="H824" s="891"/>
      <c r="I824" s="891"/>
      <c r="J824" s="891"/>
      <c r="K824" s="890"/>
      <c r="L824" s="220">
        <v>2</v>
      </c>
    </row>
    <row r="825" spans="2:12" x14ac:dyDescent="0.2">
      <c r="B825" s="793" t="s">
        <v>416</v>
      </c>
      <c r="C825" s="781"/>
      <c r="D825" s="890"/>
      <c r="E825" s="892" t="s">
        <v>417</v>
      </c>
      <c r="F825" s="891"/>
      <c r="G825" s="891"/>
      <c r="H825" s="891"/>
      <c r="I825" s="891"/>
      <c r="J825" s="891"/>
      <c r="K825" s="890"/>
      <c r="L825" s="220">
        <v>1</v>
      </c>
    </row>
    <row r="826" spans="2:12" x14ac:dyDescent="0.2">
      <c r="B826" s="793" t="s">
        <v>411</v>
      </c>
      <c r="C826" s="891"/>
      <c r="D826" s="890"/>
      <c r="E826" s="892" t="s">
        <v>413</v>
      </c>
      <c r="F826" s="891"/>
      <c r="G826" s="891"/>
      <c r="H826" s="891"/>
      <c r="I826" s="891"/>
      <c r="J826" s="891"/>
      <c r="K826" s="890"/>
      <c r="L826" s="221">
        <v>1</v>
      </c>
    </row>
    <row r="827" spans="2:12" x14ac:dyDescent="0.2">
      <c r="B827" s="793"/>
      <c r="C827" s="891"/>
      <c r="D827" s="890"/>
      <c r="E827" s="892"/>
      <c r="F827" s="891"/>
      <c r="G827" s="891"/>
      <c r="H827" s="891"/>
      <c r="I827" s="891"/>
      <c r="J827" s="891"/>
      <c r="K827" s="890"/>
      <c r="L827" s="221"/>
    </row>
    <row r="828" spans="2:12" x14ac:dyDescent="0.2">
      <c r="B828" s="825" t="s">
        <v>360</v>
      </c>
      <c r="C828" s="893"/>
      <c r="D828" s="893"/>
      <c r="E828" s="893"/>
      <c r="F828" s="893"/>
      <c r="G828" s="893"/>
      <c r="H828" s="893"/>
      <c r="I828" s="893"/>
      <c r="J828" s="893"/>
      <c r="K828" s="827"/>
      <c r="L828" s="224">
        <f>SUM(L824:L827)</f>
        <v>4</v>
      </c>
    </row>
    <row r="829" spans="2:12" x14ac:dyDescent="0.2">
      <c r="B829" s="828" t="s">
        <v>361</v>
      </c>
      <c r="C829" s="829"/>
      <c r="D829" s="829"/>
      <c r="E829" s="829"/>
      <c r="F829" s="829"/>
      <c r="G829" s="829"/>
      <c r="H829" s="829"/>
      <c r="I829" s="829"/>
      <c r="J829" s="829"/>
      <c r="K829" s="829"/>
      <c r="L829" s="830"/>
    </row>
    <row r="830" spans="2:12" x14ac:dyDescent="0.2">
      <c r="B830" s="846" t="s">
        <v>362</v>
      </c>
      <c r="C830" s="852" t="s">
        <v>357</v>
      </c>
      <c r="D830" s="854"/>
      <c r="E830" s="852" t="s">
        <v>358</v>
      </c>
      <c r="F830" s="853"/>
      <c r="G830" s="853"/>
      <c r="H830" s="853"/>
      <c r="I830" s="853"/>
      <c r="J830" s="853"/>
      <c r="K830" s="854"/>
      <c r="L830" s="869" t="s">
        <v>359</v>
      </c>
    </row>
    <row r="831" spans="2:12" x14ac:dyDescent="0.2">
      <c r="B831" s="847"/>
      <c r="C831" s="855"/>
      <c r="D831" s="857"/>
      <c r="E831" s="855"/>
      <c r="F831" s="856"/>
      <c r="G831" s="856"/>
      <c r="H831" s="856"/>
      <c r="I831" s="856"/>
      <c r="J831" s="856"/>
      <c r="K831" s="857"/>
      <c r="L831" s="870"/>
    </row>
    <row r="832" spans="2:12" x14ac:dyDescent="0.2">
      <c r="B832" s="456"/>
      <c r="C832" s="871"/>
      <c r="D832" s="872"/>
      <c r="E832" s="873"/>
      <c r="F832" s="874"/>
      <c r="G832" s="874"/>
      <c r="H832" s="874"/>
      <c r="I832" s="874"/>
      <c r="J832" s="874"/>
      <c r="K832" s="865"/>
      <c r="L832" s="457"/>
    </row>
    <row r="833" spans="2:12" x14ac:dyDescent="0.2">
      <c r="B833" s="456"/>
      <c r="C833" s="871"/>
      <c r="D833" s="872"/>
      <c r="E833" s="873"/>
      <c r="F833" s="874"/>
      <c r="G833" s="874"/>
      <c r="H833" s="874"/>
      <c r="I833" s="874"/>
      <c r="J833" s="874"/>
      <c r="K833" s="865"/>
      <c r="L833" s="457"/>
    </row>
    <row r="834" spans="2:12" x14ac:dyDescent="0.2">
      <c r="B834" s="456"/>
      <c r="C834" s="871"/>
      <c r="D834" s="872"/>
      <c r="E834" s="875"/>
      <c r="F834" s="876"/>
      <c r="G834" s="876"/>
      <c r="H834" s="876"/>
      <c r="I834" s="876"/>
      <c r="J834" s="876"/>
      <c r="K834" s="877"/>
      <c r="L834" s="457"/>
    </row>
    <row r="835" spans="2:12" x14ac:dyDescent="0.2">
      <c r="B835" s="456"/>
      <c r="C835" s="871"/>
      <c r="D835" s="872"/>
      <c r="E835" s="875"/>
      <c r="F835" s="876"/>
      <c r="G835" s="876"/>
      <c r="H835" s="876"/>
      <c r="I835" s="876"/>
      <c r="J835" s="876"/>
      <c r="K835" s="877"/>
      <c r="L835" s="457"/>
    </row>
    <row r="836" spans="2:12" x14ac:dyDescent="0.2">
      <c r="B836" s="456"/>
      <c r="C836" s="871"/>
      <c r="D836" s="872"/>
      <c r="E836" s="875"/>
      <c r="F836" s="876"/>
      <c r="G836" s="876"/>
      <c r="H836" s="876"/>
      <c r="I836" s="876"/>
      <c r="J836" s="876"/>
      <c r="K836" s="877"/>
      <c r="L836" s="457"/>
    </row>
    <row r="837" spans="2:12" x14ac:dyDescent="0.2">
      <c r="B837" s="878" t="s">
        <v>360</v>
      </c>
      <c r="C837" s="879"/>
      <c r="D837" s="879"/>
      <c r="E837" s="879"/>
      <c r="F837" s="879"/>
      <c r="G837" s="879"/>
      <c r="H837" s="879"/>
      <c r="I837" s="879"/>
      <c r="J837" s="879"/>
      <c r="K837" s="880"/>
      <c r="L837" s="227">
        <f>SUM(L832:L836)</f>
        <v>0</v>
      </c>
    </row>
    <row r="838" spans="2:12" x14ac:dyDescent="0.2">
      <c r="B838" s="881" t="s">
        <v>406</v>
      </c>
      <c r="C838" s="882"/>
      <c r="D838" s="882"/>
      <c r="E838" s="882"/>
      <c r="F838" s="882"/>
      <c r="G838" s="882"/>
      <c r="H838" s="882"/>
      <c r="I838" s="882"/>
      <c r="J838" s="882"/>
      <c r="K838" s="883"/>
      <c r="L838" s="228">
        <f>L837+L828</f>
        <v>4</v>
      </c>
    </row>
    <row r="839" spans="2:12" x14ac:dyDescent="0.2">
      <c r="B839" s="783" t="s">
        <v>215</v>
      </c>
      <c r="C839" s="784"/>
      <c r="D839" s="784"/>
      <c r="E839" s="784"/>
      <c r="F839" s="784"/>
      <c r="G839" s="784"/>
      <c r="H839" s="784"/>
      <c r="I839" s="784"/>
      <c r="J839" s="784"/>
      <c r="K839" s="784"/>
      <c r="L839" s="785"/>
    </row>
    <row r="840" spans="2:12" x14ac:dyDescent="0.2">
      <c r="B840" s="828" t="s">
        <v>363</v>
      </c>
      <c r="C840" s="829"/>
      <c r="D840" s="829"/>
      <c r="E840" s="829"/>
      <c r="F840" s="829"/>
      <c r="G840" s="829"/>
      <c r="H840" s="829"/>
      <c r="I840" s="829"/>
      <c r="J840" s="828" t="s">
        <v>364</v>
      </c>
      <c r="K840" s="829"/>
      <c r="L840" s="830"/>
    </row>
    <row r="841" spans="2:12" x14ac:dyDescent="0.2">
      <c r="B841" s="846" t="s">
        <v>362</v>
      </c>
      <c r="C841" s="848" t="s">
        <v>29</v>
      </c>
      <c r="D841" s="849"/>
      <c r="E841" s="852" t="s">
        <v>1</v>
      </c>
      <c r="F841" s="853"/>
      <c r="G841" s="853"/>
      <c r="H841" s="854"/>
      <c r="I841" s="858" t="s">
        <v>359</v>
      </c>
      <c r="J841" s="860" t="s">
        <v>29</v>
      </c>
      <c r="K841" s="862" t="s">
        <v>1</v>
      </c>
      <c r="L841" s="858" t="s">
        <v>365</v>
      </c>
    </row>
    <row r="842" spans="2:12" x14ac:dyDescent="0.2">
      <c r="B842" s="847"/>
      <c r="C842" s="850"/>
      <c r="D842" s="851"/>
      <c r="E842" s="855"/>
      <c r="F842" s="856"/>
      <c r="G842" s="856"/>
      <c r="H842" s="857"/>
      <c r="I842" s="859"/>
      <c r="J842" s="861"/>
      <c r="K842" s="863"/>
      <c r="L842" s="859"/>
    </row>
    <row r="843" spans="2:12" x14ac:dyDescent="0.2">
      <c r="B843" s="229"/>
      <c r="C843" s="864"/>
      <c r="D843" s="865"/>
      <c r="E843" s="864"/>
      <c r="F843" s="866"/>
      <c r="G843" s="866"/>
      <c r="H843" s="865"/>
      <c r="I843" s="231"/>
      <c r="J843" s="455"/>
      <c r="K843" s="446"/>
      <c r="L843" s="221"/>
    </row>
    <row r="844" spans="2:12" x14ac:dyDescent="0.2">
      <c r="B844" s="229"/>
      <c r="C844" s="864"/>
      <c r="D844" s="865"/>
      <c r="E844" s="864"/>
      <c r="F844" s="866"/>
      <c r="G844" s="866"/>
      <c r="H844" s="865"/>
      <c r="I844" s="234"/>
      <c r="J844" s="235"/>
      <c r="K844" s="236"/>
      <c r="L844" s="237"/>
    </row>
    <row r="845" spans="2:12" x14ac:dyDescent="0.2">
      <c r="B845" s="229"/>
      <c r="C845" s="864"/>
      <c r="D845" s="865"/>
      <c r="E845" s="864"/>
      <c r="F845" s="866"/>
      <c r="G845" s="866"/>
      <c r="H845" s="865"/>
      <c r="I845" s="239"/>
      <c r="J845" s="230"/>
      <c r="K845" s="238"/>
      <c r="L845" s="220"/>
    </row>
    <row r="846" spans="2:12" x14ac:dyDescent="0.2">
      <c r="B846" s="825" t="s">
        <v>366</v>
      </c>
      <c r="C846" s="826"/>
      <c r="D846" s="826"/>
      <c r="E846" s="826"/>
      <c r="F846" s="826"/>
      <c r="G846" s="826"/>
      <c r="H846" s="827"/>
      <c r="I846" s="252">
        <f>SUM(I843:I845)</f>
        <v>0</v>
      </c>
      <c r="J846" s="867" t="s">
        <v>366</v>
      </c>
      <c r="K846" s="868"/>
      <c r="L846" s="240">
        <f>SUM(L843:L845)</f>
        <v>0</v>
      </c>
    </row>
    <row r="847" spans="2:12" x14ac:dyDescent="0.2">
      <c r="B847" s="825" t="s">
        <v>27</v>
      </c>
      <c r="C847" s="826"/>
      <c r="D847" s="826"/>
      <c r="E847" s="826"/>
      <c r="F847" s="826"/>
      <c r="G847" s="826"/>
      <c r="H847" s="826"/>
      <c r="I847" s="826"/>
      <c r="J847" s="826"/>
      <c r="K847" s="827"/>
      <c r="L847" s="240">
        <f>L846+I846</f>
        <v>0</v>
      </c>
    </row>
    <row r="848" spans="2:12" x14ac:dyDescent="0.2">
      <c r="B848" s="783" t="s">
        <v>388</v>
      </c>
      <c r="C848" s="784"/>
      <c r="D848" s="784"/>
      <c r="E848" s="784"/>
      <c r="F848" s="784"/>
      <c r="G848" s="784"/>
      <c r="H848" s="784"/>
      <c r="I848" s="784"/>
      <c r="J848" s="784"/>
      <c r="K848" s="784"/>
      <c r="L848" s="785"/>
    </row>
    <row r="849" spans="2:12" x14ac:dyDescent="0.2">
      <c r="B849" s="828" t="s">
        <v>368</v>
      </c>
      <c r="C849" s="829"/>
      <c r="D849" s="830"/>
      <c r="E849" s="829" t="s">
        <v>394</v>
      </c>
      <c r="F849" s="829"/>
      <c r="G849" s="831" t="s">
        <v>389</v>
      </c>
      <c r="H849" s="832"/>
      <c r="I849" s="832"/>
      <c r="J849" s="832"/>
      <c r="K849" s="832"/>
      <c r="L849" s="833"/>
    </row>
    <row r="850" spans="2:12" x14ac:dyDescent="0.2">
      <c r="B850" s="834" t="s">
        <v>393</v>
      </c>
      <c r="C850" s="835"/>
      <c r="D850" s="265" t="s">
        <v>390</v>
      </c>
      <c r="E850" s="453" t="s">
        <v>391</v>
      </c>
      <c r="F850" s="264" t="s">
        <v>392</v>
      </c>
      <c r="G850" s="452"/>
      <c r="H850" s="453"/>
      <c r="I850" s="453"/>
      <c r="J850" s="453"/>
      <c r="K850" s="453"/>
      <c r="L850" s="454"/>
    </row>
    <row r="851" spans="2:12" x14ac:dyDescent="0.2">
      <c r="B851" s="324"/>
      <c r="C851" s="324"/>
      <c r="D851" s="904"/>
      <c r="E851" s="268"/>
      <c r="F851" s="905"/>
      <c r="G851" s="831"/>
      <c r="H851" s="832"/>
      <c r="I851" s="832"/>
      <c r="J851" s="832"/>
      <c r="K851" s="832"/>
      <c r="L851" s="833"/>
    </row>
    <row r="852" spans="2:12" x14ac:dyDescent="0.2">
      <c r="B852" s="324"/>
      <c r="C852" s="324"/>
      <c r="D852" s="837"/>
      <c r="E852" s="268"/>
      <c r="F852" s="839"/>
      <c r="G852" s="831"/>
      <c r="H852" s="832"/>
      <c r="I852" s="832"/>
      <c r="J852" s="832"/>
      <c r="K852" s="832"/>
      <c r="L852" s="833"/>
    </row>
    <row r="853" spans="2:12" x14ac:dyDescent="0.2">
      <c r="B853" s="840" t="s">
        <v>367</v>
      </c>
      <c r="C853" s="841"/>
      <c r="D853" s="841"/>
      <c r="E853" s="841"/>
      <c r="F853" s="841"/>
      <c r="G853" s="841"/>
      <c r="H853" s="841"/>
      <c r="I853" s="841"/>
      <c r="J853" s="841"/>
      <c r="K853" s="841"/>
      <c r="L853" s="842"/>
    </row>
    <row r="854" spans="2:12" ht="25.5" x14ac:dyDescent="0.2">
      <c r="B854" s="263" t="s">
        <v>368</v>
      </c>
      <c r="C854" s="843" t="s">
        <v>369</v>
      </c>
      <c r="D854" s="844"/>
      <c r="E854" s="845"/>
      <c r="F854" s="843" t="s">
        <v>370</v>
      </c>
      <c r="G854" s="844"/>
      <c r="H854" s="845"/>
      <c r="I854" s="843" t="s">
        <v>371</v>
      </c>
      <c r="J854" s="845"/>
      <c r="K854" s="241" t="s">
        <v>372</v>
      </c>
      <c r="L854" s="242" t="s">
        <v>373</v>
      </c>
    </row>
    <row r="855" spans="2:12" x14ac:dyDescent="0.2">
      <c r="B855" s="243" t="s">
        <v>374</v>
      </c>
      <c r="C855" s="806" t="s">
        <v>407</v>
      </c>
      <c r="D855" s="807"/>
      <c r="E855" s="808"/>
      <c r="F855" s="809"/>
      <c r="G855" s="810"/>
      <c r="H855" s="451"/>
      <c r="I855" s="809"/>
      <c r="J855" s="810"/>
      <c r="K855" s="266"/>
      <c r="L855" s="245"/>
    </row>
    <row r="856" spans="2:12" x14ac:dyDescent="0.2">
      <c r="B856" s="243" t="s">
        <v>375</v>
      </c>
      <c r="C856" s="806" t="s">
        <v>407</v>
      </c>
      <c r="D856" s="807"/>
      <c r="E856" s="808"/>
      <c r="F856" s="809"/>
      <c r="G856" s="810"/>
      <c r="H856" s="451"/>
      <c r="I856" s="809"/>
      <c r="J856" s="810"/>
      <c r="K856" s="266"/>
      <c r="L856" s="245"/>
    </row>
    <row r="857" spans="2:12" x14ac:dyDescent="0.2">
      <c r="B857" s="243" t="s">
        <v>376</v>
      </c>
      <c r="C857" s="806" t="s">
        <v>407</v>
      </c>
      <c r="D857" s="807"/>
      <c r="E857" s="808"/>
      <c r="F857" s="809"/>
      <c r="G857" s="810"/>
      <c r="H857" s="451"/>
      <c r="I857" s="809"/>
      <c r="J857" s="810"/>
      <c r="K857" s="266"/>
      <c r="L857" s="245"/>
    </row>
    <row r="858" spans="2:12" x14ac:dyDescent="0.2">
      <c r="B858" s="811" t="s">
        <v>377</v>
      </c>
      <c r="C858" s="812"/>
      <c r="D858" s="812"/>
      <c r="E858" s="812"/>
      <c r="F858" s="812"/>
      <c r="G858" s="812"/>
      <c r="H858" s="812"/>
      <c r="I858" s="812"/>
      <c r="J858" s="813"/>
      <c r="K858" s="820" t="s">
        <v>378</v>
      </c>
      <c r="L858" s="821"/>
    </row>
    <row r="859" spans="2:12" x14ac:dyDescent="0.2">
      <c r="B859" s="814"/>
      <c r="C859" s="815"/>
      <c r="D859" s="815"/>
      <c r="E859" s="815"/>
      <c r="F859" s="815"/>
      <c r="G859" s="815"/>
      <c r="H859" s="815"/>
      <c r="I859" s="815"/>
      <c r="J859" s="816"/>
      <c r="K859" s="246" t="s">
        <v>379</v>
      </c>
      <c r="L859" s="245"/>
    </row>
    <row r="860" spans="2:12" x14ac:dyDescent="0.2">
      <c r="B860" s="814"/>
      <c r="C860" s="815"/>
      <c r="D860" s="815"/>
      <c r="E860" s="815"/>
      <c r="F860" s="815"/>
      <c r="G860" s="815"/>
      <c r="H860" s="815"/>
      <c r="I860" s="815"/>
      <c r="J860" s="816"/>
      <c r="K860" s="246" t="s">
        <v>380</v>
      </c>
      <c r="L860" s="245"/>
    </row>
    <row r="861" spans="2:12" ht="13.5" thickBot="1" x14ac:dyDescent="0.25">
      <c r="B861" s="817"/>
      <c r="C861" s="818"/>
      <c r="D861" s="818"/>
      <c r="E861" s="818"/>
      <c r="F861" s="818"/>
      <c r="G861" s="818"/>
      <c r="H861" s="818"/>
      <c r="I861" s="818"/>
      <c r="J861" s="819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5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83" t="s">
        <v>382</v>
      </c>
      <c r="C864" s="784"/>
      <c r="D864" s="784"/>
      <c r="E864" s="784"/>
      <c r="F864" s="784"/>
      <c r="G864" s="784"/>
      <c r="H864" s="784"/>
      <c r="I864" s="784"/>
      <c r="J864" s="784"/>
      <c r="K864" s="784"/>
      <c r="L864" s="785"/>
    </row>
    <row r="865" spans="2:12" x14ac:dyDescent="0.2">
      <c r="B865" s="300">
        <v>1</v>
      </c>
      <c r="C865" s="786" t="s">
        <v>521</v>
      </c>
      <c r="D865" s="781"/>
      <c r="E865" s="781"/>
      <c r="F865" s="781"/>
      <c r="G865" s="781"/>
      <c r="H865" s="781"/>
      <c r="I865" s="781"/>
      <c r="J865" s="781"/>
      <c r="K865" s="781"/>
      <c r="L865" s="782"/>
    </row>
    <row r="866" spans="2:12" x14ac:dyDescent="0.2">
      <c r="B866" s="427">
        <v>2</v>
      </c>
      <c r="C866" s="822" t="s">
        <v>520</v>
      </c>
      <c r="D866" s="823"/>
      <c r="E866" s="823"/>
      <c r="F866" s="823"/>
      <c r="G866" s="823"/>
      <c r="H866" s="823"/>
      <c r="I866" s="823"/>
      <c r="J866" s="823"/>
      <c r="K866" s="823"/>
      <c r="L866" s="824"/>
    </row>
    <row r="867" spans="2:12" x14ac:dyDescent="0.2">
      <c r="B867" s="429">
        <v>3</v>
      </c>
      <c r="C867" s="822" t="s">
        <v>519</v>
      </c>
      <c r="D867" s="823"/>
      <c r="E867" s="823"/>
      <c r="F867" s="823"/>
      <c r="G867" s="823"/>
      <c r="H867" s="823"/>
      <c r="I867" s="823"/>
      <c r="J867" s="823"/>
      <c r="K867" s="823"/>
      <c r="L867" s="824"/>
    </row>
    <row r="868" spans="2:12" x14ac:dyDescent="0.2">
      <c r="B868" s="356">
        <v>4</v>
      </c>
      <c r="C868" s="822" t="s">
        <v>522</v>
      </c>
      <c r="D868" s="823"/>
      <c r="E868" s="823"/>
      <c r="F868" s="823"/>
      <c r="G868" s="823"/>
      <c r="H868" s="823"/>
      <c r="I868" s="823"/>
      <c r="J868" s="823"/>
      <c r="K868" s="823"/>
      <c r="L868" s="824"/>
    </row>
    <row r="869" spans="2:12" x14ac:dyDescent="0.2">
      <c r="B869" s="470">
        <v>5</v>
      </c>
      <c r="C869" s="822" t="s">
        <v>523</v>
      </c>
      <c r="D869" s="823"/>
      <c r="E869" s="823"/>
      <c r="F869" s="823"/>
      <c r="G869" s="823"/>
      <c r="H869" s="823"/>
      <c r="I869" s="823"/>
      <c r="J869" s="823"/>
      <c r="K869" s="823"/>
      <c r="L869" s="824"/>
    </row>
    <row r="870" spans="2:12" x14ac:dyDescent="0.2">
      <c r="B870" s="300">
        <v>6</v>
      </c>
      <c r="C870" s="822" t="s">
        <v>524</v>
      </c>
      <c r="D870" s="823"/>
      <c r="E870" s="823"/>
      <c r="F870" s="823"/>
      <c r="G870" s="823"/>
      <c r="H870" s="823"/>
      <c r="I870" s="823"/>
      <c r="J870" s="823"/>
      <c r="K870" s="823"/>
      <c r="L870" s="824"/>
    </row>
    <row r="871" spans="2:12" x14ac:dyDescent="0.2">
      <c r="B871" s="783" t="s">
        <v>386</v>
      </c>
      <c r="C871" s="784"/>
      <c r="D871" s="784"/>
      <c r="E871" s="784"/>
      <c r="F871" s="784"/>
      <c r="G871" s="784"/>
      <c r="H871" s="784"/>
      <c r="I871" s="784"/>
      <c r="J871" s="784"/>
      <c r="K871" s="784"/>
      <c r="L871" s="785"/>
    </row>
    <row r="872" spans="2:12" x14ac:dyDescent="0.2">
      <c r="B872" s="269"/>
      <c r="C872" s="780"/>
      <c r="D872" s="781"/>
      <c r="E872" s="781"/>
      <c r="F872" s="781"/>
      <c r="G872" s="781"/>
      <c r="H872" s="781"/>
      <c r="I872" s="781"/>
      <c r="J872" s="781"/>
      <c r="K872" s="781"/>
      <c r="L872" s="782"/>
    </row>
    <row r="873" spans="2:12" x14ac:dyDescent="0.2">
      <c r="B873" s="269"/>
      <c r="C873" s="780"/>
      <c r="D873" s="781"/>
      <c r="E873" s="781"/>
      <c r="F873" s="781"/>
      <c r="G873" s="781"/>
      <c r="H873" s="781"/>
      <c r="I873" s="781"/>
      <c r="J873" s="781"/>
      <c r="K873" s="781"/>
      <c r="L873" s="782"/>
    </row>
    <row r="874" spans="2:12" x14ac:dyDescent="0.2">
      <c r="B874" s="269"/>
      <c r="C874" s="780"/>
      <c r="D874" s="781"/>
      <c r="E874" s="781"/>
      <c r="F874" s="781"/>
      <c r="G874" s="781"/>
      <c r="H874" s="781"/>
      <c r="I874" s="781"/>
      <c r="J874" s="781"/>
      <c r="K874" s="781"/>
      <c r="L874" s="782"/>
    </row>
    <row r="875" spans="2:12" x14ac:dyDescent="0.2">
      <c r="B875" s="783" t="s">
        <v>387</v>
      </c>
      <c r="C875" s="784"/>
      <c r="D875" s="784"/>
      <c r="E875" s="784"/>
      <c r="F875" s="784"/>
      <c r="G875" s="784"/>
      <c r="H875" s="784"/>
      <c r="I875" s="784"/>
      <c r="J875" s="784"/>
      <c r="K875" s="784"/>
      <c r="L875" s="785"/>
    </row>
    <row r="876" spans="2:12" x14ac:dyDescent="0.2">
      <c r="B876" s="269"/>
      <c r="C876" s="786"/>
      <c r="D876" s="781"/>
      <c r="E876" s="781"/>
      <c r="F876" s="781"/>
      <c r="G876" s="781"/>
      <c r="H876" s="781"/>
      <c r="I876" s="781"/>
      <c r="J876" s="781"/>
      <c r="K876" s="781"/>
      <c r="L876" s="782"/>
    </row>
    <row r="877" spans="2:12" x14ac:dyDescent="0.2">
      <c r="B877" s="269"/>
      <c r="C877" s="786"/>
      <c r="D877" s="781"/>
      <c r="E877" s="781"/>
      <c r="F877" s="781"/>
      <c r="G877" s="781"/>
      <c r="H877" s="781"/>
      <c r="I877" s="781"/>
      <c r="J877" s="781"/>
      <c r="K877" s="781"/>
      <c r="L877" s="782"/>
    </row>
    <row r="878" spans="2:12" x14ac:dyDescent="0.2">
      <c r="B878" s="269"/>
      <c r="C878" s="786"/>
      <c r="D878" s="781"/>
      <c r="E878" s="781"/>
      <c r="F878" s="781"/>
      <c r="G878" s="781"/>
      <c r="H878" s="781"/>
      <c r="I878" s="781"/>
      <c r="J878" s="781"/>
      <c r="K878" s="781"/>
      <c r="L878" s="782"/>
    </row>
    <row r="879" spans="2:12" x14ac:dyDescent="0.2">
      <c r="B879" s="269"/>
      <c r="C879" s="787"/>
      <c r="D879" s="788"/>
      <c r="E879" s="788"/>
      <c r="F879" s="788"/>
      <c r="G879" s="788"/>
      <c r="H879" s="788"/>
      <c r="I879" s="788"/>
      <c r="J879" s="788"/>
      <c r="K879" s="788"/>
      <c r="L879" s="789"/>
    </row>
    <row r="880" spans="2:12" x14ac:dyDescent="0.2">
      <c r="B880" s="269"/>
      <c r="C880" s="786"/>
      <c r="D880" s="781"/>
      <c r="E880" s="781"/>
      <c r="F880" s="781"/>
      <c r="G880" s="781"/>
      <c r="H880" s="781"/>
      <c r="I880" s="781"/>
      <c r="J880" s="781"/>
      <c r="K880" s="781"/>
      <c r="L880" s="782"/>
    </row>
    <row r="881" spans="2:12" x14ac:dyDescent="0.2">
      <c r="B881" s="790" t="s">
        <v>383</v>
      </c>
      <c r="C881" s="791"/>
      <c r="D881" s="791"/>
      <c r="E881" s="791"/>
      <c r="F881" s="791"/>
      <c r="G881" s="791"/>
      <c r="H881" s="791"/>
      <c r="I881" s="791"/>
      <c r="J881" s="791"/>
      <c r="K881" s="791"/>
      <c r="L881" s="792"/>
    </row>
    <row r="882" spans="2:12" x14ac:dyDescent="0.2">
      <c r="B882" s="793" t="s">
        <v>446</v>
      </c>
      <c r="C882" s="781"/>
      <c r="D882" s="781"/>
      <c r="E882" s="781"/>
      <c r="F882" s="781"/>
      <c r="G882" s="781"/>
      <c r="H882" s="781"/>
      <c r="I882" s="781"/>
      <c r="J882" s="781"/>
      <c r="K882" s="781"/>
      <c r="L882" s="782"/>
    </row>
    <row r="883" spans="2:12" x14ac:dyDescent="0.2">
      <c r="B883" s="793"/>
      <c r="C883" s="781"/>
      <c r="D883" s="781"/>
      <c r="E883" s="781"/>
      <c r="F883" s="781"/>
      <c r="G883" s="781"/>
      <c r="H883" s="781"/>
      <c r="I883" s="781"/>
      <c r="J883" s="781"/>
      <c r="K883" s="781"/>
      <c r="L883" s="782"/>
    </row>
    <row r="884" spans="2:12" x14ac:dyDescent="0.2">
      <c r="B884" s="793"/>
      <c r="C884" s="781"/>
      <c r="D884" s="781"/>
      <c r="E884" s="781"/>
      <c r="F884" s="781"/>
      <c r="G884" s="781"/>
      <c r="H884" s="781"/>
      <c r="I884" s="781"/>
      <c r="J884" s="781"/>
      <c r="K884" s="781"/>
      <c r="L884" s="782"/>
    </row>
    <row r="885" spans="2:12" x14ac:dyDescent="0.2">
      <c r="B885" s="793"/>
      <c r="C885" s="781"/>
      <c r="D885" s="781"/>
      <c r="E885" s="781"/>
      <c r="F885" s="781"/>
      <c r="G885" s="781"/>
      <c r="H885" s="781"/>
      <c r="I885" s="781"/>
      <c r="J885" s="781"/>
      <c r="K885" s="781"/>
      <c r="L885" s="782"/>
    </row>
    <row r="886" spans="2:12" x14ac:dyDescent="0.2">
      <c r="B886" s="794"/>
      <c r="C886" s="795"/>
      <c r="D886" s="795"/>
      <c r="E886" s="795"/>
      <c r="F886" s="795"/>
      <c r="G886" s="447"/>
      <c r="H886" s="795"/>
      <c r="I886" s="795"/>
      <c r="J886" s="795"/>
      <c r="K886" s="795"/>
      <c r="L886" s="800"/>
    </row>
    <row r="887" spans="2:12" x14ac:dyDescent="0.2">
      <c r="B887" s="796"/>
      <c r="C887" s="797"/>
      <c r="D887" s="797"/>
      <c r="E887" s="797"/>
      <c r="F887" s="797"/>
      <c r="G887" s="448"/>
      <c r="H887" s="797"/>
      <c r="I887" s="797"/>
      <c r="J887" s="797"/>
      <c r="K887" s="797"/>
      <c r="L887" s="801"/>
    </row>
    <row r="888" spans="2:12" x14ac:dyDescent="0.2">
      <c r="B888" s="796"/>
      <c r="C888" s="797"/>
      <c r="D888" s="797"/>
      <c r="E888" s="797"/>
      <c r="F888" s="797"/>
      <c r="G888" s="448"/>
      <c r="H888" s="797"/>
      <c r="I888" s="797"/>
      <c r="J888" s="797"/>
      <c r="K888" s="797"/>
      <c r="L888" s="801"/>
    </row>
    <row r="889" spans="2:12" x14ac:dyDescent="0.2">
      <c r="B889" s="798"/>
      <c r="C889" s="799"/>
      <c r="D889" s="799"/>
      <c r="E889" s="799"/>
      <c r="F889" s="799"/>
      <c r="G889" s="449"/>
      <c r="H889" s="799"/>
      <c r="I889" s="799"/>
      <c r="J889" s="799"/>
      <c r="K889" s="799"/>
      <c r="L889" s="802"/>
    </row>
    <row r="890" spans="2:12" ht="13.5" thickBot="1" x14ac:dyDescent="0.25">
      <c r="B890" s="803" t="s">
        <v>384</v>
      </c>
      <c r="C890" s="804"/>
      <c r="D890" s="804"/>
      <c r="E890" s="804"/>
      <c r="F890" s="804"/>
      <c r="G890" s="450"/>
      <c r="H890" s="804" t="s">
        <v>385</v>
      </c>
      <c r="I890" s="804"/>
      <c r="J890" s="804"/>
      <c r="K890" s="804"/>
      <c r="L890" s="805"/>
    </row>
    <row r="892" spans="2:12" ht="13.5" thickBot="1" x14ac:dyDescent="0.25"/>
    <row r="893" spans="2:12" ht="23.25" x14ac:dyDescent="0.2">
      <c r="B893" s="894" t="s">
        <v>336</v>
      </c>
      <c r="C893" s="895"/>
      <c r="D893" s="895"/>
      <c r="E893" s="895"/>
      <c r="F893" s="895"/>
      <c r="G893" s="895"/>
      <c r="H893" s="895"/>
      <c r="I893" s="895"/>
      <c r="J893" s="895"/>
      <c r="K893" s="895"/>
      <c r="L893" s="896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897" t="s">
        <v>338</v>
      </c>
      <c r="E896" s="897"/>
      <c r="F896" s="897"/>
      <c r="G896" s="897"/>
      <c r="H896" s="897"/>
      <c r="I896" s="897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898" t="s">
        <v>340</v>
      </c>
      <c r="E897" s="898"/>
      <c r="F897" s="898"/>
      <c r="G897" s="898"/>
      <c r="H897" s="898"/>
      <c r="I897" s="898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899" t="s">
        <v>342</v>
      </c>
      <c r="E898" s="899"/>
      <c r="F898" s="899"/>
      <c r="G898" s="899"/>
      <c r="H898" s="899"/>
      <c r="I898" s="899"/>
      <c r="J898" s="214"/>
      <c r="K898" s="211" t="s">
        <v>343</v>
      </c>
      <c r="L898" s="255">
        <f>IFERROR(L896-L897,"")</f>
        <v>20</v>
      </c>
    </row>
    <row r="899" spans="2:12" x14ac:dyDescent="0.2">
      <c r="B899" s="783" t="s">
        <v>344</v>
      </c>
      <c r="C899" s="784"/>
      <c r="D899" s="784"/>
      <c r="E899" s="784"/>
      <c r="F899" s="784"/>
      <c r="G899" s="784"/>
      <c r="H899" s="784"/>
      <c r="I899" s="784"/>
      <c r="J899" s="784"/>
      <c r="K899" s="784"/>
      <c r="L899" s="785"/>
    </row>
    <row r="900" spans="2:12" x14ac:dyDescent="0.2">
      <c r="B900" s="900" t="s">
        <v>345</v>
      </c>
      <c r="C900" s="884"/>
      <c r="D900" s="884" t="s">
        <v>404</v>
      </c>
      <c r="E900" s="884"/>
      <c r="F900" s="884"/>
      <c r="G900" s="884"/>
      <c r="H900" s="884"/>
      <c r="I900" s="884"/>
      <c r="J900" s="884"/>
      <c r="K900" s="216" t="s">
        <v>346</v>
      </c>
      <c r="L900" s="217">
        <v>44670</v>
      </c>
    </row>
    <row r="901" spans="2:12" x14ac:dyDescent="0.2">
      <c r="B901" s="458" t="s">
        <v>347</v>
      </c>
      <c r="C901" s="884"/>
      <c r="D901" s="884"/>
      <c r="E901" s="884"/>
      <c r="F901" s="884"/>
      <c r="G901" s="884"/>
      <c r="H901" s="884"/>
      <c r="I901" s="884"/>
      <c r="J901" s="884"/>
      <c r="K901" s="216" t="s">
        <v>348</v>
      </c>
      <c r="L901" s="217">
        <v>44701</v>
      </c>
    </row>
    <row r="902" spans="2:12" x14ac:dyDescent="0.2">
      <c r="B902" s="900" t="s">
        <v>349</v>
      </c>
      <c r="C902" s="884"/>
      <c r="D902" s="884" t="s">
        <v>405</v>
      </c>
      <c r="E902" s="884"/>
      <c r="F902" s="884"/>
      <c r="G902" s="884"/>
      <c r="H902" s="884"/>
      <c r="I902" s="884"/>
      <c r="J902" s="884"/>
      <c r="K902" s="884"/>
      <c r="L902" s="885"/>
    </row>
    <row r="903" spans="2:12" x14ac:dyDescent="0.2">
      <c r="B903" s="900" t="s">
        <v>350</v>
      </c>
      <c r="C903" s="901"/>
      <c r="D903" s="901"/>
      <c r="E903" s="884" t="s">
        <v>402</v>
      </c>
      <c r="F903" s="884"/>
      <c r="G903" s="884"/>
      <c r="H903" s="884"/>
      <c r="I903" s="884"/>
      <c r="J903" s="884"/>
      <c r="K903" s="884"/>
      <c r="L903" s="885"/>
    </row>
    <row r="904" spans="2:12" x14ac:dyDescent="0.2">
      <c r="B904" s="458" t="s">
        <v>351</v>
      </c>
      <c r="C904" s="459"/>
      <c r="D904" s="902"/>
      <c r="E904" s="902"/>
      <c r="F904" s="902"/>
      <c r="G904" s="902"/>
      <c r="H904" s="902"/>
      <c r="I904" s="902"/>
      <c r="J904" s="902"/>
      <c r="K904" s="902"/>
      <c r="L904" s="903"/>
    </row>
    <row r="905" spans="2:12" x14ac:dyDescent="0.2">
      <c r="B905" s="783" t="s">
        <v>352</v>
      </c>
      <c r="C905" s="784"/>
      <c r="D905" s="784"/>
      <c r="E905" s="784"/>
      <c r="F905" s="784"/>
      <c r="G905" s="784"/>
      <c r="H905" s="784"/>
      <c r="I905" s="784"/>
      <c r="J905" s="784"/>
      <c r="K905" s="784"/>
      <c r="L905" s="785"/>
    </row>
    <row r="906" spans="2:12" x14ac:dyDescent="0.2">
      <c r="B906" s="900" t="s">
        <v>353</v>
      </c>
      <c r="C906" s="901"/>
      <c r="D906" s="901"/>
      <c r="E906" s="884"/>
      <c r="F906" s="884"/>
      <c r="G906" s="884"/>
      <c r="H906" s="884"/>
      <c r="I906" s="884"/>
      <c r="J906" s="884"/>
      <c r="K906" s="884"/>
      <c r="L906" s="885"/>
    </row>
    <row r="907" spans="2:12" x14ac:dyDescent="0.2">
      <c r="B907" s="219" t="s">
        <v>321</v>
      </c>
      <c r="C907" s="884"/>
      <c r="D907" s="884"/>
      <c r="E907" s="884"/>
      <c r="F907" s="884"/>
      <c r="G907" s="884"/>
      <c r="H907" s="884"/>
      <c r="I907" s="884"/>
      <c r="J907" s="884"/>
      <c r="K907" s="884"/>
      <c r="L907" s="885"/>
    </row>
    <row r="908" spans="2:12" x14ac:dyDescent="0.2">
      <c r="B908" s="219" t="s">
        <v>351</v>
      </c>
      <c r="C908" s="884"/>
      <c r="D908" s="884"/>
      <c r="E908" s="884"/>
      <c r="F908" s="884"/>
      <c r="G908" s="884"/>
      <c r="H908" s="884"/>
      <c r="I908" s="884"/>
      <c r="J908" s="884"/>
      <c r="K908" s="884"/>
      <c r="L908" s="885"/>
    </row>
    <row r="909" spans="2:12" x14ac:dyDescent="0.2">
      <c r="B909" s="219" t="s">
        <v>354</v>
      </c>
      <c r="C909" s="884"/>
      <c r="D909" s="884"/>
      <c r="E909" s="884"/>
      <c r="F909" s="884"/>
      <c r="G909" s="884"/>
      <c r="H909" s="884"/>
      <c r="I909" s="884"/>
      <c r="J909" s="884"/>
      <c r="K909" s="884"/>
      <c r="L909" s="885"/>
    </row>
    <row r="910" spans="2:12" x14ac:dyDescent="0.2">
      <c r="B910" s="783" t="s">
        <v>355</v>
      </c>
      <c r="C910" s="784"/>
      <c r="D910" s="784"/>
      <c r="E910" s="784"/>
      <c r="F910" s="784"/>
      <c r="G910" s="784"/>
      <c r="H910" s="784"/>
      <c r="I910" s="784"/>
      <c r="J910" s="784"/>
      <c r="K910" s="784"/>
      <c r="L910" s="785"/>
    </row>
    <row r="911" spans="2:12" x14ac:dyDescent="0.2">
      <c r="B911" s="828" t="s">
        <v>356</v>
      </c>
      <c r="C911" s="829"/>
      <c r="D911" s="829"/>
      <c r="E911" s="829"/>
      <c r="F911" s="829"/>
      <c r="G911" s="829"/>
      <c r="H911" s="829"/>
      <c r="I911" s="829"/>
      <c r="J911" s="829"/>
      <c r="K911" s="829"/>
      <c r="L911" s="830"/>
    </row>
    <row r="912" spans="2:12" x14ac:dyDescent="0.2">
      <c r="B912" s="886" t="s">
        <v>357</v>
      </c>
      <c r="C912" s="876"/>
      <c r="D912" s="877"/>
      <c r="E912" s="852" t="s">
        <v>358</v>
      </c>
      <c r="F912" s="853"/>
      <c r="G912" s="853"/>
      <c r="H912" s="853"/>
      <c r="I912" s="853"/>
      <c r="J912" s="853"/>
      <c r="K912" s="854"/>
      <c r="L912" s="887" t="s">
        <v>359</v>
      </c>
    </row>
    <row r="913" spans="2:12" x14ac:dyDescent="0.2">
      <c r="B913" s="886"/>
      <c r="C913" s="876"/>
      <c r="D913" s="877"/>
      <c r="E913" s="855"/>
      <c r="F913" s="856"/>
      <c r="G913" s="856"/>
      <c r="H913" s="856"/>
      <c r="I913" s="856"/>
      <c r="J913" s="856"/>
      <c r="K913" s="857"/>
      <c r="L913" s="888"/>
    </row>
    <row r="914" spans="2:12" x14ac:dyDescent="0.2">
      <c r="B914" s="889" t="s">
        <v>400</v>
      </c>
      <c r="C914" s="781"/>
      <c r="D914" s="890"/>
      <c r="E914" s="822" t="s">
        <v>412</v>
      </c>
      <c r="F914" s="891"/>
      <c r="G914" s="891"/>
      <c r="H914" s="891"/>
      <c r="I914" s="891"/>
      <c r="J914" s="891"/>
      <c r="K914" s="890"/>
      <c r="L914" s="220">
        <v>2</v>
      </c>
    </row>
    <row r="915" spans="2:12" x14ac:dyDescent="0.2">
      <c r="B915" s="793" t="s">
        <v>416</v>
      </c>
      <c r="C915" s="781"/>
      <c r="D915" s="890"/>
      <c r="E915" s="892" t="s">
        <v>417</v>
      </c>
      <c r="F915" s="891"/>
      <c r="G915" s="891"/>
      <c r="H915" s="891"/>
      <c r="I915" s="891"/>
      <c r="J915" s="891"/>
      <c r="K915" s="890"/>
      <c r="L915" s="220">
        <v>1</v>
      </c>
    </row>
    <row r="916" spans="2:12" x14ac:dyDescent="0.2">
      <c r="B916" s="793" t="s">
        <v>411</v>
      </c>
      <c r="C916" s="891"/>
      <c r="D916" s="890"/>
      <c r="E916" s="892" t="s">
        <v>413</v>
      </c>
      <c r="F916" s="891"/>
      <c r="G916" s="891"/>
      <c r="H916" s="891"/>
      <c r="I916" s="891"/>
      <c r="J916" s="891"/>
      <c r="K916" s="890"/>
      <c r="L916" s="221">
        <v>1</v>
      </c>
    </row>
    <row r="917" spans="2:12" x14ac:dyDescent="0.2">
      <c r="B917" s="793"/>
      <c r="C917" s="891"/>
      <c r="D917" s="890"/>
      <c r="E917" s="892"/>
      <c r="F917" s="891"/>
      <c r="G917" s="891"/>
      <c r="H917" s="891"/>
      <c r="I917" s="891"/>
      <c r="J917" s="891"/>
      <c r="K917" s="890"/>
      <c r="L917" s="221"/>
    </row>
    <row r="918" spans="2:12" x14ac:dyDescent="0.2">
      <c r="B918" s="825" t="s">
        <v>360</v>
      </c>
      <c r="C918" s="893"/>
      <c r="D918" s="893"/>
      <c r="E918" s="893"/>
      <c r="F918" s="893"/>
      <c r="G918" s="893"/>
      <c r="H918" s="893"/>
      <c r="I918" s="893"/>
      <c r="J918" s="893"/>
      <c r="K918" s="827"/>
      <c r="L918" s="224">
        <f>SUM(L914:L917)</f>
        <v>4</v>
      </c>
    </row>
    <row r="919" spans="2:12" x14ac:dyDescent="0.2">
      <c r="B919" s="828" t="s">
        <v>361</v>
      </c>
      <c r="C919" s="829"/>
      <c r="D919" s="829"/>
      <c r="E919" s="829"/>
      <c r="F919" s="829"/>
      <c r="G919" s="829"/>
      <c r="H919" s="829"/>
      <c r="I919" s="829"/>
      <c r="J919" s="829"/>
      <c r="K919" s="829"/>
      <c r="L919" s="830"/>
    </row>
    <row r="920" spans="2:12" x14ac:dyDescent="0.2">
      <c r="B920" s="846" t="s">
        <v>362</v>
      </c>
      <c r="C920" s="852" t="s">
        <v>357</v>
      </c>
      <c r="D920" s="854"/>
      <c r="E920" s="852" t="s">
        <v>358</v>
      </c>
      <c r="F920" s="853"/>
      <c r="G920" s="853"/>
      <c r="H920" s="853"/>
      <c r="I920" s="853"/>
      <c r="J920" s="853"/>
      <c r="K920" s="854"/>
      <c r="L920" s="869" t="s">
        <v>359</v>
      </c>
    </row>
    <row r="921" spans="2:12" x14ac:dyDescent="0.2">
      <c r="B921" s="847"/>
      <c r="C921" s="855"/>
      <c r="D921" s="857"/>
      <c r="E921" s="855"/>
      <c r="F921" s="856"/>
      <c r="G921" s="856"/>
      <c r="H921" s="856"/>
      <c r="I921" s="856"/>
      <c r="J921" s="856"/>
      <c r="K921" s="857"/>
      <c r="L921" s="870"/>
    </row>
    <row r="922" spans="2:12" x14ac:dyDescent="0.2">
      <c r="B922" s="456"/>
      <c r="C922" s="871"/>
      <c r="D922" s="872"/>
      <c r="E922" s="873"/>
      <c r="F922" s="874"/>
      <c r="G922" s="874"/>
      <c r="H922" s="874"/>
      <c r="I922" s="874"/>
      <c r="J922" s="874"/>
      <c r="K922" s="865"/>
      <c r="L922" s="457"/>
    </row>
    <row r="923" spans="2:12" x14ac:dyDescent="0.2">
      <c r="B923" s="456"/>
      <c r="C923" s="871"/>
      <c r="D923" s="872"/>
      <c r="E923" s="873"/>
      <c r="F923" s="874"/>
      <c r="G923" s="874"/>
      <c r="H923" s="874"/>
      <c r="I923" s="874"/>
      <c r="J923" s="874"/>
      <c r="K923" s="865"/>
      <c r="L923" s="457"/>
    </row>
    <row r="924" spans="2:12" x14ac:dyDescent="0.2">
      <c r="B924" s="456"/>
      <c r="C924" s="871"/>
      <c r="D924" s="872"/>
      <c r="E924" s="875"/>
      <c r="F924" s="876"/>
      <c r="G924" s="876"/>
      <c r="H924" s="876"/>
      <c r="I924" s="876"/>
      <c r="J924" s="876"/>
      <c r="K924" s="877"/>
      <c r="L924" s="457"/>
    </row>
    <row r="925" spans="2:12" x14ac:dyDescent="0.2">
      <c r="B925" s="456"/>
      <c r="C925" s="871"/>
      <c r="D925" s="872"/>
      <c r="E925" s="875"/>
      <c r="F925" s="876"/>
      <c r="G925" s="876"/>
      <c r="H925" s="876"/>
      <c r="I925" s="876"/>
      <c r="J925" s="876"/>
      <c r="K925" s="877"/>
      <c r="L925" s="457"/>
    </row>
    <row r="926" spans="2:12" x14ac:dyDescent="0.2">
      <c r="B926" s="456"/>
      <c r="C926" s="871"/>
      <c r="D926" s="872"/>
      <c r="E926" s="875"/>
      <c r="F926" s="876"/>
      <c r="G926" s="876"/>
      <c r="H926" s="876"/>
      <c r="I926" s="876"/>
      <c r="J926" s="876"/>
      <c r="K926" s="877"/>
      <c r="L926" s="457"/>
    </row>
    <row r="927" spans="2:12" x14ac:dyDescent="0.2">
      <c r="B927" s="878" t="s">
        <v>360</v>
      </c>
      <c r="C927" s="879"/>
      <c r="D927" s="879"/>
      <c r="E927" s="879"/>
      <c r="F927" s="879"/>
      <c r="G927" s="879"/>
      <c r="H927" s="879"/>
      <c r="I927" s="879"/>
      <c r="J927" s="879"/>
      <c r="K927" s="880"/>
      <c r="L927" s="227">
        <f>SUM(L922:L926)</f>
        <v>0</v>
      </c>
    </row>
    <row r="928" spans="2:12" x14ac:dyDescent="0.2">
      <c r="B928" s="881" t="s">
        <v>406</v>
      </c>
      <c r="C928" s="882"/>
      <c r="D928" s="882"/>
      <c r="E928" s="882"/>
      <c r="F928" s="882"/>
      <c r="G928" s="882"/>
      <c r="H928" s="882"/>
      <c r="I928" s="882"/>
      <c r="J928" s="882"/>
      <c r="K928" s="883"/>
      <c r="L928" s="228">
        <f>L927+L918</f>
        <v>4</v>
      </c>
    </row>
    <row r="929" spans="2:12" x14ac:dyDescent="0.2">
      <c r="B929" s="783" t="s">
        <v>215</v>
      </c>
      <c r="C929" s="784"/>
      <c r="D929" s="784"/>
      <c r="E929" s="784"/>
      <c r="F929" s="784"/>
      <c r="G929" s="784"/>
      <c r="H929" s="784"/>
      <c r="I929" s="784"/>
      <c r="J929" s="784"/>
      <c r="K929" s="784"/>
      <c r="L929" s="785"/>
    </row>
    <row r="930" spans="2:12" x14ac:dyDescent="0.2">
      <c r="B930" s="828" t="s">
        <v>363</v>
      </c>
      <c r="C930" s="829"/>
      <c r="D930" s="829"/>
      <c r="E930" s="829"/>
      <c r="F930" s="829"/>
      <c r="G930" s="829"/>
      <c r="H930" s="829"/>
      <c r="I930" s="829"/>
      <c r="J930" s="828" t="s">
        <v>364</v>
      </c>
      <c r="K930" s="829"/>
      <c r="L930" s="830"/>
    </row>
    <row r="931" spans="2:12" x14ac:dyDescent="0.2">
      <c r="B931" s="846" t="s">
        <v>362</v>
      </c>
      <c r="C931" s="848" t="s">
        <v>29</v>
      </c>
      <c r="D931" s="849"/>
      <c r="E931" s="852" t="s">
        <v>1</v>
      </c>
      <c r="F931" s="853"/>
      <c r="G931" s="853"/>
      <c r="H931" s="854"/>
      <c r="I931" s="858" t="s">
        <v>359</v>
      </c>
      <c r="J931" s="860" t="s">
        <v>29</v>
      </c>
      <c r="K931" s="862" t="s">
        <v>1</v>
      </c>
      <c r="L931" s="858" t="s">
        <v>365</v>
      </c>
    </row>
    <row r="932" spans="2:12" x14ac:dyDescent="0.2">
      <c r="B932" s="847"/>
      <c r="C932" s="850"/>
      <c r="D932" s="851"/>
      <c r="E932" s="855"/>
      <c r="F932" s="856"/>
      <c r="G932" s="856"/>
      <c r="H932" s="857"/>
      <c r="I932" s="859"/>
      <c r="J932" s="861"/>
      <c r="K932" s="863"/>
      <c r="L932" s="859"/>
    </row>
    <row r="933" spans="2:12" x14ac:dyDescent="0.2">
      <c r="B933" s="229"/>
      <c r="C933" s="864"/>
      <c r="D933" s="865"/>
      <c r="E933" s="864"/>
      <c r="F933" s="866"/>
      <c r="G933" s="866"/>
      <c r="H933" s="865"/>
      <c r="I933" s="231"/>
      <c r="J933" s="455"/>
      <c r="K933" s="446"/>
      <c r="L933" s="221"/>
    </row>
    <row r="934" spans="2:12" x14ac:dyDescent="0.2">
      <c r="B934" s="229"/>
      <c r="C934" s="864"/>
      <c r="D934" s="865"/>
      <c r="E934" s="864"/>
      <c r="F934" s="866"/>
      <c r="G934" s="866"/>
      <c r="H934" s="865"/>
      <c r="I934" s="234"/>
      <c r="J934" s="235"/>
      <c r="K934" s="236"/>
      <c r="L934" s="237"/>
    </row>
    <row r="935" spans="2:12" x14ac:dyDescent="0.2">
      <c r="B935" s="229"/>
      <c r="C935" s="864"/>
      <c r="D935" s="865"/>
      <c r="E935" s="864"/>
      <c r="F935" s="866"/>
      <c r="G935" s="866"/>
      <c r="H935" s="865"/>
      <c r="I935" s="239"/>
      <c r="J935" s="230"/>
      <c r="K935" s="238"/>
      <c r="L935" s="220"/>
    </row>
    <row r="936" spans="2:12" x14ac:dyDescent="0.2">
      <c r="B936" s="825" t="s">
        <v>366</v>
      </c>
      <c r="C936" s="826"/>
      <c r="D936" s="826"/>
      <c r="E936" s="826"/>
      <c r="F936" s="826"/>
      <c r="G936" s="826"/>
      <c r="H936" s="827"/>
      <c r="I936" s="252">
        <f>SUM(I933:I935)</f>
        <v>0</v>
      </c>
      <c r="J936" s="867" t="s">
        <v>366</v>
      </c>
      <c r="K936" s="868"/>
      <c r="L936" s="240">
        <f>SUM(L933:L935)</f>
        <v>0</v>
      </c>
    </row>
    <row r="937" spans="2:12" x14ac:dyDescent="0.2">
      <c r="B937" s="825" t="s">
        <v>27</v>
      </c>
      <c r="C937" s="826"/>
      <c r="D937" s="826"/>
      <c r="E937" s="826"/>
      <c r="F937" s="826"/>
      <c r="G937" s="826"/>
      <c r="H937" s="826"/>
      <c r="I937" s="826"/>
      <c r="J937" s="826"/>
      <c r="K937" s="827"/>
      <c r="L937" s="240">
        <f>L936+I936</f>
        <v>0</v>
      </c>
    </row>
    <row r="938" spans="2:12" x14ac:dyDescent="0.2">
      <c r="B938" s="783" t="s">
        <v>388</v>
      </c>
      <c r="C938" s="784"/>
      <c r="D938" s="784"/>
      <c r="E938" s="784"/>
      <c r="F938" s="784"/>
      <c r="G938" s="784"/>
      <c r="H938" s="784"/>
      <c r="I938" s="784"/>
      <c r="J938" s="784"/>
      <c r="K938" s="784"/>
      <c r="L938" s="785"/>
    </row>
    <row r="939" spans="2:12" x14ac:dyDescent="0.2">
      <c r="B939" s="828" t="s">
        <v>368</v>
      </c>
      <c r="C939" s="829"/>
      <c r="D939" s="830"/>
      <c r="E939" s="829" t="s">
        <v>394</v>
      </c>
      <c r="F939" s="829"/>
      <c r="G939" s="831" t="s">
        <v>389</v>
      </c>
      <c r="H939" s="832"/>
      <c r="I939" s="832"/>
      <c r="J939" s="832"/>
      <c r="K939" s="832"/>
      <c r="L939" s="833"/>
    </row>
    <row r="940" spans="2:12" x14ac:dyDescent="0.2">
      <c r="B940" s="834" t="s">
        <v>393</v>
      </c>
      <c r="C940" s="835"/>
      <c r="D940" s="265" t="s">
        <v>390</v>
      </c>
      <c r="E940" s="453" t="s">
        <v>391</v>
      </c>
      <c r="F940" s="264" t="s">
        <v>392</v>
      </c>
      <c r="G940" s="452"/>
      <c r="H940" s="453"/>
      <c r="I940" s="453"/>
      <c r="J940" s="453"/>
      <c r="K940" s="453"/>
      <c r="L940" s="454"/>
    </row>
    <row r="941" spans="2:12" x14ac:dyDescent="0.2">
      <c r="B941" s="324"/>
      <c r="C941" s="324"/>
      <c r="D941" s="836"/>
      <c r="E941" s="268"/>
      <c r="F941" s="838"/>
      <c r="G941" s="831"/>
      <c r="H941" s="832"/>
      <c r="I941" s="832"/>
      <c r="J941" s="832"/>
      <c r="K941" s="832"/>
      <c r="L941" s="833"/>
    </row>
    <row r="942" spans="2:12" x14ac:dyDescent="0.2">
      <c r="B942" s="324"/>
      <c r="C942" s="324"/>
      <c r="D942" s="837"/>
      <c r="E942" s="268"/>
      <c r="F942" s="839"/>
      <c r="G942" s="831"/>
      <c r="H942" s="832"/>
      <c r="I942" s="832"/>
      <c r="J942" s="832"/>
      <c r="K942" s="832"/>
      <c r="L942" s="833"/>
    </row>
    <row r="943" spans="2:12" x14ac:dyDescent="0.2">
      <c r="B943" s="840" t="s">
        <v>367</v>
      </c>
      <c r="C943" s="841"/>
      <c r="D943" s="841"/>
      <c r="E943" s="841"/>
      <c r="F943" s="841"/>
      <c r="G943" s="841"/>
      <c r="H943" s="841"/>
      <c r="I943" s="841"/>
      <c r="J943" s="841"/>
      <c r="K943" s="841"/>
      <c r="L943" s="842"/>
    </row>
    <row r="944" spans="2:12" ht="25.5" x14ac:dyDescent="0.2">
      <c r="B944" s="263" t="s">
        <v>368</v>
      </c>
      <c r="C944" s="843" t="s">
        <v>369</v>
      </c>
      <c r="D944" s="844"/>
      <c r="E944" s="845"/>
      <c r="F944" s="843" t="s">
        <v>370</v>
      </c>
      <c r="G944" s="844"/>
      <c r="H944" s="845"/>
      <c r="I944" s="843" t="s">
        <v>371</v>
      </c>
      <c r="J944" s="845"/>
      <c r="K944" s="241" t="s">
        <v>372</v>
      </c>
      <c r="L944" s="242" t="s">
        <v>373</v>
      </c>
    </row>
    <row r="945" spans="2:12" x14ac:dyDescent="0.2">
      <c r="B945" s="243" t="s">
        <v>374</v>
      </c>
      <c r="C945" s="806"/>
      <c r="D945" s="807"/>
      <c r="E945" s="808"/>
      <c r="F945" s="809"/>
      <c r="G945" s="810"/>
      <c r="H945" s="451"/>
      <c r="I945" s="809" t="s">
        <v>407</v>
      </c>
      <c r="J945" s="810"/>
      <c r="K945" s="266"/>
      <c r="L945" s="245"/>
    </row>
    <row r="946" spans="2:12" x14ac:dyDescent="0.2">
      <c r="B946" s="243" t="s">
        <v>375</v>
      </c>
      <c r="C946" s="806"/>
      <c r="D946" s="807"/>
      <c r="E946" s="808"/>
      <c r="F946" s="809"/>
      <c r="G946" s="810"/>
      <c r="H946" s="451"/>
      <c r="I946" s="809" t="s">
        <v>407</v>
      </c>
      <c r="J946" s="810"/>
      <c r="K946" s="266"/>
      <c r="L946" s="245"/>
    </row>
    <row r="947" spans="2:12" x14ac:dyDescent="0.2">
      <c r="B947" s="243" t="s">
        <v>376</v>
      </c>
      <c r="C947" s="806"/>
      <c r="D947" s="807"/>
      <c r="E947" s="808"/>
      <c r="F947" s="809"/>
      <c r="G947" s="810"/>
      <c r="H947" s="451"/>
      <c r="I947" s="809" t="s">
        <v>407</v>
      </c>
      <c r="J947" s="810"/>
      <c r="K947" s="266"/>
      <c r="L947" s="245"/>
    </row>
    <row r="948" spans="2:12" x14ac:dyDescent="0.2">
      <c r="B948" s="811" t="s">
        <v>377</v>
      </c>
      <c r="C948" s="812"/>
      <c r="D948" s="812"/>
      <c r="E948" s="812"/>
      <c r="F948" s="812"/>
      <c r="G948" s="812"/>
      <c r="H948" s="812"/>
      <c r="I948" s="812"/>
      <c r="J948" s="813"/>
      <c r="K948" s="820" t="s">
        <v>378</v>
      </c>
      <c r="L948" s="821"/>
    </row>
    <row r="949" spans="2:12" x14ac:dyDescent="0.2">
      <c r="B949" s="814"/>
      <c r="C949" s="815"/>
      <c r="D949" s="815"/>
      <c r="E949" s="815"/>
      <c r="F949" s="815"/>
      <c r="G949" s="815"/>
      <c r="H949" s="815"/>
      <c r="I949" s="815"/>
      <c r="J949" s="816"/>
      <c r="K949" s="246" t="s">
        <v>379</v>
      </c>
      <c r="L949" s="245"/>
    </row>
    <row r="950" spans="2:12" x14ac:dyDescent="0.2">
      <c r="B950" s="814"/>
      <c r="C950" s="815"/>
      <c r="D950" s="815"/>
      <c r="E950" s="815"/>
      <c r="F950" s="815"/>
      <c r="G950" s="815"/>
      <c r="H950" s="815"/>
      <c r="I950" s="815"/>
      <c r="J950" s="816"/>
      <c r="K950" s="246" t="s">
        <v>380</v>
      </c>
      <c r="L950" s="245"/>
    </row>
    <row r="951" spans="2:12" ht="13.5" thickBot="1" x14ac:dyDescent="0.25">
      <c r="B951" s="817"/>
      <c r="C951" s="818"/>
      <c r="D951" s="818"/>
      <c r="E951" s="818"/>
      <c r="F951" s="818"/>
      <c r="G951" s="818"/>
      <c r="H951" s="818"/>
      <c r="I951" s="818"/>
      <c r="J951" s="819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5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83" t="s">
        <v>382</v>
      </c>
      <c r="C954" s="784"/>
      <c r="D954" s="784"/>
      <c r="E954" s="784"/>
      <c r="F954" s="784"/>
      <c r="G954" s="784"/>
      <c r="H954" s="784"/>
      <c r="I954" s="784"/>
      <c r="J954" s="784"/>
      <c r="K954" s="784"/>
      <c r="L954" s="785"/>
    </row>
    <row r="955" spans="2:12" x14ac:dyDescent="0.2">
      <c r="B955" s="300">
        <v>1</v>
      </c>
      <c r="C955" s="786" t="s">
        <v>526</v>
      </c>
      <c r="D955" s="781"/>
      <c r="E955" s="781"/>
      <c r="F955" s="781"/>
      <c r="G955" s="781"/>
      <c r="H955" s="781"/>
      <c r="I955" s="781"/>
      <c r="J955" s="781"/>
      <c r="K955" s="781"/>
      <c r="L955" s="782"/>
    </row>
    <row r="956" spans="2:12" x14ac:dyDescent="0.2">
      <c r="B956" s="427">
        <v>2</v>
      </c>
      <c r="C956" s="822" t="s">
        <v>527</v>
      </c>
      <c r="D956" s="823"/>
      <c r="E956" s="823"/>
      <c r="F956" s="823"/>
      <c r="G956" s="823"/>
      <c r="H956" s="823"/>
      <c r="I956" s="823"/>
      <c r="J956" s="823"/>
      <c r="K956" s="823"/>
      <c r="L956" s="824"/>
    </row>
    <row r="957" spans="2:12" x14ac:dyDescent="0.2">
      <c r="B957" s="429">
        <v>3</v>
      </c>
      <c r="C957" s="822" t="s">
        <v>528</v>
      </c>
      <c r="D957" s="823"/>
      <c r="E957" s="823"/>
      <c r="F957" s="823"/>
      <c r="G957" s="823"/>
      <c r="H957" s="823"/>
      <c r="I957" s="823"/>
      <c r="J957" s="823"/>
      <c r="K957" s="823"/>
      <c r="L957" s="824"/>
    </row>
    <row r="958" spans="2:12" x14ac:dyDescent="0.2">
      <c r="B958" s="356"/>
      <c r="C958" s="822"/>
      <c r="D958" s="823"/>
      <c r="E958" s="823"/>
      <c r="F958" s="823"/>
      <c r="G958" s="823"/>
      <c r="H958" s="823"/>
      <c r="I958" s="823"/>
      <c r="J958" s="823"/>
      <c r="K958" s="823"/>
      <c r="L958" s="824"/>
    </row>
    <row r="959" spans="2:12" x14ac:dyDescent="0.2">
      <c r="B959" s="470"/>
      <c r="C959" s="822"/>
      <c r="D959" s="823"/>
      <c r="E959" s="823"/>
      <c r="F959" s="823"/>
      <c r="G959" s="823"/>
      <c r="H959" s="823"/>
      <c r="I959" s="823"/>
      <c r="J959" s="823"/>
      <c r="K959" s="823"/>
      <c r="L959" s="824"/>
    </row>
    <row r="960" spans="2:12" x14ac:dyDescent="0.2">
      <c r="B960" s="300"/>
      <c r="C960" s="822"/>
      <c r="D960" s="823"/>
      <c r="E960" s="823"/>
      <c r="F960" s="823"/>
      <c r="G960" s="823"/>
      <c r="H960" s="823"/>
      <c r="I960" s="823"/>
      <c r="J960" s="823"/>
      <c r="K960" s="823"/>
      <c r="L960" s="824"/>
    </row>
    <row r="961" spans="2:12" x14ac:dyDescent="0.2">
      <c r="B961" s="783" t="s">
        <v>386</v>
      </c>
      <c r="C961" s="784"/>
      <c r="D961" s="784"/>
      <c r="E961" s="784"/>
      <c r="F961" s="784"/>
      <c r="G961" s="784"/>
      <c r="H961" s="784"/>
      <c r="I961" s="784"/>
      <c r="J961" s="784"/>
      <c r="K961" s="784"/>
      <c r="L961" s="785"/>
    </row>
    <row r="962" spans="2:12" x14ac:dyDescent="0.2">
      <c r="B962" s="269"/>
      <c r="C962" s="780"/>
      <c r="D962" s="781"/>
      <c r="E962" s="781"/>
      <c r="F962" s="781"/>
      <c r="G962" s="781"/>
      <c r="H962" s="781"/>
      <c r="I962" s="781"/>
      <c r="J962" s="781"/>
      <c r="K962" s="781"/>
      <c r="L962" s="782"/>
    </row>
    <row r="963" spans="2:12" x14ac:dyDescent="0.2">
      <c r="B963" s="269"/>
      <c r="C963" s="780"/>
      <c r="D963" s="781"/>
      <c r="E963" s="781"/>
      <c r="F963" s="781"/>
      <c r="G963" s="781"/>
      <c r="H963" s="781"/>
      <c r="I963" s="781"/>
      <c r="J963" s="781"/>
      <c r="K963" s="781"/>
      <c r="L963" s="782"/>
    </row>
    <row r="964" spans="2:12" x14ac:dyDescent="0.2">
      <c r="B964" s="269"/>
      <c r="C964" s="780"/>
      <c r="D964" s="781"/>
      <c r="E964" s="781"/>
      <c r="F964" s="781"/>
      <c r="G964" s="781"/>
      <c r="H964" s="781"/>
      <c r="I964" s="781"/>
      <c r="J964" s="781"/>
      <c r="K964" s="781"/>
      <c r="L964" s="782"/>
    </row>
    <row r="965" spans="2:12" x14ac:dyDescent="0.2">
      <c r="B965" s="783" t="s">
        <v>387</v>
      </c>
      <c r="C965" s="784"/>
      <c r="D965" s="784"/>
      <c r="E965" s="784"/>
      <c r="F965" s="784"/>
      <c r="G965" s="784"/>
      <c r="H965" s="784"/>
      <c r="I965" s="784"/>
      <c r="J965" s="784"/>
      <c r="K965" s="784"/>
      <c r="L965" s="785"/>
    </row>
    <row r="966" spans="2:12" x14ac:dyDescent="0.2">
      <c r="B966" s="269"/>
      <c r="C966" s="786" t="s">
        <v>529</v>
      </c>
      <c r="D966" s="781"/>
      <c r="E966" s="781"/>
      <c r="F966" s="781"/>
      <c r="G966" s="781"/>
      <c r="H966" s="781"/>
      <c r="I966" s="781"/>
      <c r="J966" s="781"/>
      <c r="K966" s="781"/>
      <c r="L966" s="782"/>
    </row>
    <row r="967" spans="2:12" x14ac:dyDescent="0.2">
      <c r="B967" s="269"/>
      <c r="C967" s="786" t="s">
        <v>530</v>
      </c>
      <c r="D967" s="781"/>
      <c r="E967" s="781"/>
      <c r="F967" s="781"/>
      <c r="G967" s="781"/>
      <c r="H967" s="781"/>
      <c r="I967" s="781"/>
      <c r="J967" s="781"/>
      <c r="K967" s="781"/>
      <c r="L967" s="782"/>
    </row>
    <row r="968" spans="2:12" x14ac:dyDescent="0.2">
      <c r="B968" s="269"/>
      <c r="C968" s="786"/>
      <c r="D968" s="781"/>
      <c r="E968" s="781"/>
      <c r="F968" s="781"/>
      <c r="G968" s="781"/>
      <c r="H968" s="781"/>
      <c r="I968" s="781"/>
      <c r="J968" s="781"/>
      <c r="K968" s="781"/>
      <c r="L968" s="782"/>
    </row>
    <row r="969" spans="2:12" x14ac:dyDescent="0.2">
      <c r="B969" s="269"/>
      <c r="C969" s="787"/>
      <c r="D969" s="788"/>
      <c r="E969" s="788"/>
      <c r="F969" s="788"/>
      <c r="G969" s="788"/>
      <c r="H969" s="788"/>
      <c r="I969" s="788"/>
      <c r="J969" s="788"/>
      <c r="K969" s="788"/>
      <c r="L969" s="789"/>
    </row>
    <row r="970" spans="2:12" x14ac:dyDescent="0.2">
      <c r="B970" s="269"/>
      <c r="C970" s="786"/>
      <c r="D970" s="781"/>
      <c r="E970" s="781"/>
      <c r="F970" s="781"/>
      <c r="G970" s="781"/>
      <c r="H970" s="781"/>
      <c r="I970" s="781"/>
      <c r="J970" s="781"/>
      <c r="K970" s="781"/>
      <c r="L970" s="782"/>
    </row>
    <row r="971" spans="2:12" x14ac:dyDescent="0.2">
      <c r="B971" s="790" t="s">
        <v>383</v>
      </c>
      <c r="C971" s="791"/>
      <c r="D971" s="791"/>
      <c r="E971" s="791"/>
      <c r="F971" s="791"/>
      <c r="G971" s="791"/>
      <c r="H971" s="791"/>
      <c r="I971" s="791"/>
      <c r="J971" s="791"/>
      <c r="K971" s="791"/>
      <c r="L971" s="792"/>
    </row>
    <row r="972" spans="2:12" x14ac:dyDescent="0.2">
      <c r="B972" s="793" t="s">
        <v>446</v>
      </c>
      <c r="C972" s="781"/>
      <c r="D972" s="781"/>
      <c r="E972" s="781"/>
      <c r="F972" s="781"/>
      <c r="G972" s="781"/>
      <c r="H972" s="781"/>
      <c r="I972" s="781"/>
      <c r="J972" s="781"/>
      <c r="K972" s="781"/>
      <c r="L972" s="782"/>
    </row>
    <row r="973" spans="2:12" x14ac:dyDescent="0.2">
      <c r="B973" s="793"/>
      <c r="C973" s="781"/>
      <c r="D973" s="781"/>
      <c r="E973" s="781"/>
      <c r="F973" s="781"/>
      <c r="G973" s="781"/>
      <c r="H973" s="781"/>
      <c r="I973" s="781"/>
      <c r="J973" s="781"/>
      <c r="K973" s="781"/>
      <c r="L973" s="782"/>
    </row>
    <row r="974" spans="2:12" x14ac:dyDescent="0.2">
      <c r="B974" s="793"/>
      <c r="C974" s="781"/>
      <c r="D974" s="781"/>
      <c r="E974" s="781"/>
      <c r="F974" s="781"/>
      <c r="G974" s="781"/>
      <c r="H974" s="781"/>
      <c r="I974" s="781"/>
      <c r="J974" s="781"/>
      <c r="K974" s="781"/>
      <c r="L974" s="782"/>
    </row>
    <row r="975" spans="2:12" x14ac:dyDescent="0.2">
      <c r="B975" s="793"/>
      <c r="C975" s="781"/>
      <c r="D975" s="781"/>
      <c r="E975" s="781"/>
      <c r="F975" s="781"/>
      <c r="G975" s="781"/>
      <c r="H975" s="781"/>
      <c r="I975" s="781"/>
      <c r="J975" s="781"/>
      <c r="K975" s="781"/>
      <c r="L975" s="782"/>
    </row>
    <row r="976" spans="2:12" x14ac:dyDescent="0.2">
      <c r="B976" s="794"/>
      <c r="C976" s="795"/>
      <c r="D976" s="795"/>
      <c r="E976" s="795"/>
      <c r="F976" s="795"/>
      <c r="G976" s="447"/>
      <c r="H976" s="795"/>
      <c r="I976" s="795"/>
      <c r="J976" s="795"/>
      <c r="K976" s="795"/>
      <c r="L976" s="800"/>
    </row>
    <row r="977" spans="2:12" x14ac:dyDescent="0.2">
      <c r="B977" s="796"/>
      <c r="C977" s="797"/>
      <c r="D977" s="797"/>
      <c r="E977" s="797"/>
      <c r="F977" s="797"/>
      <c r="G977" s="448"/>
      <c r="H977" s="797"/>
      <c r="I977" s="797"/>
      <c r="J977" s="797"/>
      <c r="K977" s="797"/>
      <c r="L977" s="801"/>
    </row>
    <row r="978" spans="2:12" x14ac:dyDescent="0.2">
      <c r="B978" s="796"/>
      <c r="C978" s="797"/>
      <c r="D978" s="797"/>
      <c r="E978" s="797"/>
      <c r="F978" s="797"/>
      <c r="G978" s="448"/>
      <c r="H978" s="797"/>
      <c r="I978" s="797"/>
      <c r="J978" s="797"/>
      <c r="K978" s="797"/>
      <c r="L978" s="801"/>
    </row>
    <row r="979" spans="2:12" x14ac:dyDescent="0.2">
      <c r="B979" s="798"/>
      <c r="C979" s="799"/>
      <c r="D979" s="799"/>
      <c r="E979" s="799"/>
      <c r="F979" s="799"/>
      <c r="G979" s="449"/>
      <c r="H979" s="799"/>
      <c r="I979" s="799"/>
      <c r="J979" s="799"/>
      <c r="K979" s="799"/>
      <c r="L979" s="802"/>
    </row>
    <row r="980" spans="2:12" ht="13.5" thickBot="1" x14ac:dyDescent="0.25">
      <c r="B980" s="803" t="s">
        <v>384</v>
      </c>
      <c r="C980" s="804"/>
      <c r="D980" s="804"/>
      <c r="E980" s="804"/>
      <c r="F980" s="804"/>
      <c r="G980" s="450"/>
      <c r="H980" s="804" t="s">
        <v>385</v>
      </c>
      <c r="I980" s="804"/>
      <c r="J980" s="804"/>
      <c r="K980" s="804"/>
      <c r="L980" s="805"/>
    </row>
  </sheetData>
  <mergeCells count="1297"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70" t="s">
        <v>290</v>
      </c>
      <c r="C1" s="670"/>
      <c r="D1" s="670"/>
      <c r="E1" s="670"/>
      <c r="F1" s="670"/>
      <c r="G1" s="670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73" t="s">
        <v>276</v>
      </c>
      <c r="F4" s="674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80" t="s">
        <v>230</v>
      </c>
      <c r="C1" s="680"/>
      <c r="D1" s="680"/>
      <c r="E1" s="680"/>
      <c r="F1" s="680"/>
      <c r="G1" s="680"/>
      <c r="H1" s="680"/>
      <c r="I1" s="680"/>
      <c r="J1" s="680"/>
      <c r="K1" s="680"/>
      <c r="L1" s="680"/>
      <c r="M1" s="680"/>
      <c r="N1" s="680"/>
      <c r="O1" s="680"/>
      <c r="P1" s="680"/>
      <c r="Q1" s="680"/>
      <c r="R1" s="680"/>
      <c r="S1" s="680"/>
      <c r="T1" s="680"/>
      <c r="U1" s="680"/>
      <c r="V1" s="680"/>
      <c r="W1" s="680"/>
      <c r="X1" s="680"/>
      <c r="Y1" s="680"/>
      <c r="Z1" s="680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77">
        <f>I7</f>
        <v>44670</v>
      </c>
      <c r="J6" s="678"/>
      <c r="K6" s="678"/>
      <c r="L6" s="678"/>
      <c r="M6" s="678"/>
      <c r="N6" s="678"/>
      <c r="O6" s="679"/>
      <c r="P6" s="677">
        <f ca="1">P7</f>
        <v>44779</v>
      </c>
      <c r="Q6" s="678"/>
      <c r="R6" s="678"/>
      <c r="S6" s="678"/>
      <c r="T6" s="678"/>
      <c r="U6" s="678"/>
      <c r="V6" s="679"/>
      <c r="W6" s="677">
        <f ca="1">W7</f>
        <v>44779</v>
      </c>
      <c r="X6" s="678"/>
      <c r="Y6" s="678"/>
      <c r="Z6" s="678"/>
      <c r="AA6" s="678"/>
      <c r="AB6" s="678"/>
      <c r="AC6" s="679"/>
      <c r="AD6" s="677">
        <f ca="1">AD7</f>
        <v>44779</v>
      </c>
      <c r="AE6" s="678"/>
      <c r="AF6" s="678"/>
      <c r="AG6" s="678"/>
      <c r="AH6" s="678"/>
      <c r="AI6" s="678"/>
      <c r="AJ6" s="679"/>
      <c r="AK6" s="677">
        <f ca="1">AK7</f>
        <v>44779</v>
      </c>
      <c r="AL6" s="678"/>
      <c r="AM6" s="678"/>
      <c r="AN6" s="678"/>
      <c r="AO6" s="678"/>
      <c r="AP6" s="678"/>
      <c r="AQ6" s="679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44779</v>
      </c>
      <c r="Q7" s="208">
        <f ca="1">P7+1</f>
        <v>44780</v>
      </c>
      <c r="R7" s="208">
        <f t="shared" ref="R7:V7" ca="1" si="1">Q7+1</f>
        <v>44781</v>
      </c>
      <c r="S7" s="208">
        <f t="shared" ca="1" si="1"/>
        <v>44782</v>
      </c>
      <c r="T7" s="208">
        <f t="shared" ca="1" si="1"/>
        <v>44783</v>
      </c>
      <c r="U7" s="208">
        <f t="shared" ca="1" si="1"/>
        <v>44784</v>
      </c>
      <c r="V7" s="208">
        <f t="shared" ca="1" si="1"/>
        <v>44785</v>
      </c>
      <c r="W7" s="208">
        <f ca="1">TODAY()</f>
        <v>44779</v>
      </c>
      <c r="X7" s="208">
        <f ca="1">W7+1</f>
        <v>44780</v>
      </c>
      <c r="Y7" s="208">
        <f t="shared" ref="Y7:AC7" ca="1" si="2">X7+1</f>
        <v>44781</v>
      </c>
      <c r="Z7" s="208">
        <f t="shared" ca="1" si="2"/>
        <v>44782</v>
      </c>
      <c r="AA7" s="208">
        <f t="shared" ca="1" si="2"/>
        <v>44783</v>
      </c>
      <c r="AB7" s="208">
        <f t="shared" ca="1" si="2"/>
        <v>44784</v>
      </c>
      <c r="AC7" s="208">
        <f t="shared" ca="1" si="2"/>
        <v>44785</v>
      </c>
      <c r="AD7" s="208">
        <f ca="1">TODAY()</f>
        <v>44779</v>
      </c>
      <c r="AE7" s="208">
        <f ca="1">AD7+1</f>
        <v>44780</v>
      </c>
      <c r="AF7" s="208">
        <f t="shared" ref="AF7:AJ7" ca="1" si="3">AE7+1</f>
        <v>44781</v>
      </c>
      <c r="AG7" s="208">
        <f t="shared" ca="1" si="3"/>
        <v>44782</v>
      </c>
      <c r="AH7" s="208">
        <f t="shared" ca="1" si="3"/>
        <v>44783</v>
      </c>
      <c r="AI7" s="208">
        <f t="shared" ca="1" si="3"/>
        <v>44784</v>
      </c>
      <c r="AJ7" s="208">
        <f t="shared" ca="1" si="3"/>
        <v>44785</v>
      </c>
      <c r="AK7" s="208">
        <f ca="1">TODAY()</f>
        <v>44779</v>
      </c>
      <c r="AL7" s="208">
        <f ca="1">AK7+1</f>
        <v>44780</v>
      </c>
      <c r="AM7" s="208">
        <f t="shared" ref="AM7:AQ7" ca="1" si="4">AL7+1</f>
        <v>44781</v>
      </c>
      <c r="AN7" s="208">
        <f t="shared" ca="1" si="4"/>
        <v>44782</v>
      </c>
      <c r="AO7" s="208">
        <f t="shared" ca="1" si="4"/>
        <v>44783</v>
      </c>
      <c r="AP7" s="208">
        <f t="shared" ca="1" si="4"/>
        <v>44784</v>
      </c>
      <c r="AQ7" s="208">
        <f t="shared" ca="1" si="4"/>
        <v>44785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75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76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75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76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75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76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75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76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75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76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75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76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75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76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75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76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75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76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75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76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75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76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75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76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75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76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75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76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75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76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75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76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75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76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AD6:AJ6"/>
    <mergeCell ref="AK6:AQ6"/>
    <mergeCell ref="B1:Z1"/>
    <mergeCell ref="E9:E10"/>
    <mergeCell ref="E11:E12"/>
    <mergeCell ref="E13:E14"/>
    <mergeCell ref="E15:E16"/>
    <mergeCell ref="I6:O6"/>
    <mergeCell ref="P6:V6"/>
    <mergeCell ref="W6:AC6"/>
    <mergeCell ref="E17:E18"/>
    <mergeCell ref="E19:E20"/>
    <mergeCell ref="E21:E22"/>
    <mergeCell ref="E23:E24"/>
    <mergeCell ref="E25:E26"/>
    <mergeCell ref="E37:E38"/>
    <mergeCell ref="E39:E40"/>
    <mergeCell ref="E41:E42"/>
    <mergeCell ref="E27:E28"/>
    <mergeCell ref="E29:E30"/>
    <mergeCell ref="E31:E32"/>
    <mergeCell ref="E33:E34"/>
    <mergeCell ref="E35:E36"/>
  </mergeCells>
  <phoneticPr fontId="4" type="noConversion"/>
  <conditionalFormatting sqref="I10:AQ10">
    <cfRule type="cellIs" dxfId="1071" priority="21" operator="greaterThan">
      <formula>0</formula>
    </cfRule>
  </conditionalFormatting>
  <conditionalFormatting sqref="I12:AQ12">
    <cfRule type="cellIs" dxfId="1070" priority="20" operator="greaterThan">
      <formula>0</formula>
    </cfRule>
  </conditionalFormatting>
  <conditionalFormatting sqref="I14:AQ14">
    <cfRule type="cellIs" dxfId="1069" priority="19" operator="greaterThan">
      <formula>0</formula>
    </cfRule>
  </conditionalFormatting>
  <conditionalFormatting sqref="I16:AQ16">
    <cfRule type="cellIs" dxfId="1068" priority="18" operator="greaterThan">
      <formula>0</formula>
    </cfRule>
  </conditionalFormatting>
  <conditionalFormatting sqref="I18:AQ18">
    <cfRule type="cellIs" dxfId="1067" priority="17" operator="greaterThan">
      <formula>0</formula>
    </cfRule>
  </conditionalFormatting>
  <conditionalFormatting sqref="I20:AQ20">
    <cfRule type="cellIs" dxfId="1066" priority="16" operator="greaterThan">
      <formula>0</formula>
    </cfRule>
  </conditionalFormatting>
  <conditionalFormatting sqref="I22:AQ22">
    <cfRule type="cellIs" dxfId="1065" priority="15" operator="greaterThan">
      <formula>0</formula>
    </cfRule>
  </conditionalFormatting>
  <conditionalFormatting sqref="I24:AQ24">
    <cfRule type="cellIs" dxfId="1064" priority="14" operator="greaterThan">
      <formula>0</formula>
    </cfRule>
  </conditionalFormatting>
  <conditionalFormatting sqref="I26:AQ26">
    <cfRule type="cellIs" dxfId="1063" priority="13" operator="greaterThan">
      <formula>0</formula>
    </cfRule>
  </conditionalFormatting>
  <conditionalFormatting sqref="I28:AQ28">
    <cfRule type="cellIs" dxfId="1062" priority="12" operator="greaterThan">
      <formula>0</formula>
    </cfRule>
  </conditionalFormatting>
  <conditionalFormatting sqref="I30:AQ30">
    <cfRule type="cellIs" dxfId="1061" priority="11" operator="greaterThan">
      <formula>0</formula>
    </cfRule>
  </conditionalFormatting>
  <conditionalFormatting sqref="I32:AQ32">
    <cfRule type="cellIs" dxfId="1060" priority="10" operator="greaterThan">
      <formula>0</formula>
    </cfRule>
  </conditionalFormatting>
  <conditionalFormatting sqref="I34:AQ34">
    <cfRule type="cellIs" dxfId="1059" priority="9" operator="greaterThan">
      <formula>0</formula>
    </cfRule>
  </conditionalFormatting>
  <conditionalFormatting sqref="I36:AQ36">
    <cfRule type="cellIs" dxfId="1058" priority="8" operator="greaterThan">
      <formula>0</formula>
    </cfRule>
  </conditionalFormatting>
  <conditionalFormatting sqref="I38:AQ38">
    <cfRule type="cellIs" dxfId="1057" priority="7" operator="greaterThan">
      <formula>0</formula>
    </cfRule>
  </conditionalFormatting>
  <conditionalFormatting sqref="I40:AQ40">
    <cfRule type="cellIs" dxfId="1056" priority="6" operator="greaterThan">
      <formula>0</formula>
    </cfRule>
  </conditionalFormatting>
  <conditionalFormatting sqref="I42:AQ42">
    <cfRule type="cellIs" dxfId="1055" priority="5" operator="greaterThan">
      <formula>0</formula>
    </cfRule>
  </conditionalFormatting>
  <conditionalFormatting sqref="E9:E42">
    <cfRule type="cellIs" dxfId="1054" priority="1" operator="equal">
      <formula>"Interrompido"</formula>
    </cfRule>
    <cfRule type="cellIs" dxfId="1053" priority="2" operator="equal">
      <formula>"Cancelado"</formula>
    </cfRule>
    <cfRule type="cellIs" dxfId="1052" priority="3" operator="equal">
      <formula>"Em execução"</formula>
    </cfRule>
    <cfRule type="cellIs" dxfId="1051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44779</v>
      </c>
      <c r="M2" s="127">
        <f ca="1">'FÍSICO x FINANCEIRO'!Q7</f>
        <v>44780</v>
      </c>
      <c r="N2" s="127">
        <f ca="1">'FÍSICO x FINANCEIRO'!R7</f>
        <v>44781</v>
      </c>
      <c r="O2" s="127">
        <f ca="1">'FÍSICO x FINANCEIRO'!S7</f>
        <v>44782</v>
      </c>
      <c r="P2" s="127">
        <f ca="1">'FÍSICO x FINANCEIRO'!T7</f>
        <v>44783</v>
      </c>
      <c r="Q2" s="127">
        <f ca="1">'FÍSICO x FINANCEIRO'!U7</f>
        <v>44784</v>
      </c>
      <c r="R2" s="127">
        <f ca="1">'FÍSICO x FINANCEIRO'!V7</f>
        <v>44785</v>
      </c>
      <c r="S2" s="131">
        <f ca="1">'FÍSICO x FINANCEIRO'!W7</f>
        <v>44779</v>
      </c>
      <c r="T2" s="131">
        <f ca="1">'FÍSICO x FINANCEIRO'!X7</f>
        <v>44780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44779</v>
      </c>
      <c r="L2" s="127">
        <f ca="1">'FÍSICO x FINANCEIRO'!Q7</f>
        <v>44780</v>
      </c>
      <c r="M2" s="127">
        <f ca="1">'FÍSICO x FINANCEIRO'!R7</f>
        <v>44781</v>
      </c>
      <c r="N2" s="127">
        <f ca="1">'FÍSICO x FINANCEIRO'!S7</f>
        <v>44782</v>
      </c>
      <c r="O2" s="127">
        <f ca="1">'FÍSICO x FINANCEIRO'!T7</f>
        <v>44783</v>
      </c>
      <c r="P2" s="127">
        <f ca="1">'FÍSICO x FINANCEIRO'!U7</f>
        <v>44784</v>
      </c>
      <c r="Q2" s="127">
        <f ca="1">'FÍSICO x FINANCEIRO'!V7</f>
        <v>44785</v>
      </c>
      <c r="R2" s="131">
        <f ca="1">'FÍSICO x FINANCEIRO'!W7</f>
        <v>44779</v>
      </c>
      <c r="S2" s="131">
        <f ca="1">'FÍSICO x FINANCEIRO'!X7</f>
        <v>44780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J6" sqref="J6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81" t="str">
        <f>CUST_Geral_M_OBRA!D6</f>
        <v>Reforma de imóvel em Jacarepaguá</v>
      </c>
      <c r="E6" s="682"/>
      <c r="F6" s="682"/>
      <c r="G6" s="682"/>
      <c r="H6" s="682"/>
      <c r="I6" s="683"/>
      <c r="J6" s="191">
        <v>56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84" t="str">
        <f>CUST_Geral_M_OBRA!D7</f>
        <v>Rua Cassiopeia, n° 86, Taquara - RJ</v>
      </c>
      <c r="E7" s="685"/>
      <c r="F7" s="685"/>
      <c r="G7" s="685"/>
      <c r="H7" s="685"/>
      <c r="I7" s="686"/>
      <c r="J7" s="687">
        <f>J8</f>
        <v>44726</v>
      </c>
      <c r="K7" s="687"/>
      <c r="L7" s="687"/>
      <c r="M7" s="687"/>
      <c r="N7" s="687"/>
      <c r="O7" s="687"/>
      <c r="P7" s="688"/>
      <c r="Q7" s="689">
        <f>Q8</f>
        <v>44733</v>
      </c>
      <c r="R7" s="687"/>
      <c r="S7" s="687"/>
      <c r="T7" s="687"/>
      <c r="U7" s="687"/>
      <c r="V7" s="687"/>
      <c r="W7" s="688"/>
      <c r="X7" s="689">
        <f t="shared" ref="X7" si="0">X8</f>
        <v>44740</v>
      </c>
      <c r="Y7" s="687"/>
      <c r="Z7" s="687"/>
      <c r="AA7" s="687"/>
      <c r="AB7" s="687"/>
      <c r="AC7" s="687"/>
      <c r="AD7" s="688"/>
      <c r="AE7" s="689">
        <f t="shared" ref="AE7" si="1">AE8</f>
        <v>44747</v>
      </c>
      <c r="AF7" s="687"/>
      <c r="AG7" s="687"/>
      <c r="AH7" s="687"/>
      <c r="AI7" s="687"/>
      <c r="AJ7" s="687"/>
      <c r="AK7" s="688"/>
      <c r="AL7" s="689">
        <f t="shared" ref="AL7" si="2">AL8</f>
        <v>44754</v>
      </c>
      <c r="AM7" s="687"/>
      <c r="AN7" s="687"/>
      <c r="AO7" s="687"/>
      <c r="AP7" s="687"/>
      <c r="AQ7" s="687"/>
      <c r="AR7" s="688"/>
    </row>
    <row r="8" spans="2:44" x14ac:dyDescent="0.2">
      <c r="B8" s="692" t="s">
        <v>309</v>
      </c>
      <c r="C8" s="693" t="s">
        <v>307</v>
      </c>
      <c r="D8" s="693" t="s">
        <v>308</v>
      </c>
      <c r="E8" s="693" t="s">
        <v>310</v>
      </c>
      <c r="F8" s="690" t="s">
        <v>311</v>
      </c>
      <c r="G8" s="690" t="s">
        <v>312</v>
      </c>
      <c r="H8" s="690" t="s">
        <v>314</v>
      </c>
      <c r="I8" s="691" t="s">
        <v>315</v>
      </c>
      <c r="J8" s="193">
        <f>B7+J6</f>
        <v>44726</v>
      </c>
      <c r="K8" s="194">
        <f>J8+1</f>
        <v>44727</v>
      </c>
      <c r="L8" s="195">
        <f t="shared" ref="L8:W8" si="3">K8+1</f>
        <v>44728</v>
      </c>
      <c r="M8" s="194">
        <f t="shared" si="3"/>
        <v>44729</v>
      </c>
      <c r="N8" s="195">
        <f t="shared" si="3"/>
        <v>44730</v>
      </c>
      <c r="O8" s="194">
        <f t="shared" si="3"/>
        <v>44731</v>
      </c>
      <c r="P8" s="196">
        <f t="shared" si="3"/>
        <v>44732</v>
      </c>
      <c r="Q8" s="197">
        <f t="shared" si="3"/>
        <v>44733</v>
      </c>
      <c r="R8" s="195">
        <f t="shared" si="3"/>
        <v>44734</v>
      </c>
      <c r="S8" s="194">
        <f t="shared" si="3"/>
        <v>44735</v>
      </c>
      <c r="T8" s="195">
        <f t="shared" si="3"/>
        <v>44736</v>
      </c>
      <c r="U8" s="194">
        <f t="shared" si="3"/>
        <v>44737</v>
      </c>
      <c r="V8" s="195">
        <f t="shared" si="3"/>
        <v>44738</v>
      </c>
      <c r="W8" s="198">
        <f t="shared" si="3"/>
        <v>44739</v>
      </c>
      <c r="X8" s="199">
        <f t="shared" ref="X8:AR8" si="4">W8+1</f>
        <v>44740</v>
      </c>
      <c r="Y8" s="194">
        <f t="shared" si="4"/>
        <v>44741</v>
      </c>
      <c r="Z8" s="195">
        <f t="shared" si="4"/>
        <v>44742</v>
      </c>
      <c r="AA8" s="194">
        <f t="shared" si="4"/>
        <v>44743</v>
      </c>
      <c r="AB8" s="195">
        <f t="shared" si="4"/>
        <v>44744</v>
      </c>
      <c r="AC8" s="194">
        <f t="shared" si="4"/>
        <v>44745</v>
      </c>
      <c r="AD8" s="196">
        <f t="shared" si="4"/>
        <v>44746</v>
      </c>
      <c r="AE8" s="197">
        <f t="shared" si="4"/>
        <v>44747</v>
      </c>
      <c r="AF8" s="195">
        <f t="shared" si="4"/>
        <v>44748</v>
      </c>
      <c r="AG8" s="194">
        <f t="shared" si="4"/>
        <v>44749</v>
      </c>
      <c r="AH8" s="195">
        <f t="shared" si="4"/>
        <v>44750</v>
      </c>
      <c r="AI8" s="194">
        <f t="shared" si="4"/>
        <v>44751</v>
      </c>
      <c r="AJ8" s="195">
        <f t="shared" si="4"/>
        <v>44752</v>
      </c>
      <c r="AK8" s="198">
        <f t="shared" si="4"/>
        <v>44753</v>
      </c>
      <c r="AL8" s="199">
        <f t="shared" si="4"/>
        <v>44754</v>
      </c>
      <c r="AM8" s="194">
        <f t="shared" si="4"/>
        <v>44755</v>
      </c>
      <c r="AN8" s="195">
        <f t="shared" si="4"/>
        <v>44756</v>
      </c>
      <c r="AO8" s="194">
        <f t="shared" si="4"/>
        <v>44757</v>
      </c>
      <c r="AP8" s="195">
        <f t="shared" si="4"/>
        <v>44758</v>
      </c>
      <c r="AQ8" s="194">
        <f t="shared" si="4"/>
        <v>44759</v>
      </c>
      <c r="AR8" s="196">
        <f t="shared" si="4"/>
        <v>44760</v>
      </c>
    </row>
    <row r="9" spans="2:44" ht="13.5" thickBot="1" x14ac:dyDescent="0.25">
      <c r="B9" s="692"/>
      <c r="C9" s="693"/>
      <c r="D9" s="693"/>
      <c r="E9" s="693"/>
      <c r="F9" s="690"/>
      <c r="G9" s="690"/>
      <c r="H9" s="690"/>
      <c r="I9" s="691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B8:B9"/>
    <mergeCell ref="C8:C9"/>
    <mergeCell ref="D8:D9"/>
    <mergeCell ref="E8:E9"/>
    <mergeCell ref="X7:AD7"/>
    <mergeCell ref="AL7:AR7"/>
    <mergeCell ref="H8:H9"/>
    <mergeCell ref="F8:F9"/>
    <mergeCell ref="G8:G9"/>
    <mergeCell ref="I8:I9"/>
    <mergeCell ref="D6:I6"/>
    <mergeCell ref="D7:I7"/>
    <mergeCell ref="J7:P7"/>
    <mergeCell ref="Q7:W7"/>
    <mergeCell ref="AE7:AK7"/>
  </mergeCells>
  <conditionalFormatting sqref="J10:AR21">
    <cfRule type="expression" dxfId="1050" priority="2">
      <formula>IF($I10="","",AND(J$8&gt;=$G10,J$8&lt;=$G10))</formula>
    </cfRule>
    <cfRule type="expression" dxfId="1049" priority="6">
      <formula>IF($H10="","",AND(J$8&gt;=$G10-($H10-1),J$8&lt;=$G10))</formula>
    </cfRule>
    <cfRule type="expression" dxfId="1048" priority="37">
      <formula>IF($F10="","",AND(J$8&gt;=$F10,J$8&lt;=$G10))</formula>
    </cfRule>
    <cfRule type="expression" dxfId="1047" priority="38">
      <formula>J$8=TODAY()</formula>
    </cfRule>
    <cfRule type="expression" dxfId="1046" priority="39">
      <formula>IF($C10="","",AND(J$8&gt;=$C10,J$8&lt;=$D10))</formula>
    </cfRule>
  </conditionalFormatting>
  <conditionalFormatting sqref="I10:I21">
    <cfRule type="cellIs" dxfId="1045" priority="5" operator="notEqual">
      <formula>""</formula>
    </cfRule>
  </conditionalFormatting>
  <conditionalFormatting sqref="H10:H21">
    <cfRule type="cellIs" dxfId="1044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44</xdr:col>
                    <xdr:colOff>9525</xdr:colOff>
                    <xdr:row>2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activeCell="C12" sqref="C12"/>
    </sheetView>
  </sheetViews>
  <sheetFormatPr defaultRowHeight="12.75" x14ac:dyDescent="0.2"/>
  <cols>
    <col min="1" max="1" width="12.28515625" bestFit="1" customWidth="1"/>
    <col min="3" max="3" width="10.7109375" bestFit="1" customWidth="1"/>
    <col min="6" max="6" width="9.85546875" bestFit="1" customWidth="1"/>
  </cols>
  <sheetData>
    <row r="1" spans="1:6" ht="13.5" thickBot="1" x14ac:dyDescent="0.25">
      <c r="A1" s="145" t="str">
        <f>'FÍSICO SEMANAL'!B6</f>
        <v>Data de Início</v>
      </c>
      <c r="B1" s="340" t="s">
        <v>525</v>
      </c>
      <c r="C1" t="s">
        <v>601</v>
      </c>
      <c r="F1" s="340" t="s">
        <v>630</v>
      </c>
    </row>
    <row r="2" spans="1:6" ht="13.5" thickBot="1" x14ac:dyDescent="0.25">
      <c r="A2" s="144">
        <v>44661</v>
      </c>
      <c r="B2" s="471" t="s">
        <v>407</v>
      </c>
      <c r="C2" s="496" t="s">
        <v>595</v>
      </c>
      <c r="F2" s="520">
        <v>44562</v>
      </c>
    </row>
    <row r="3" spans="1:6" ht="13.5" thickBot="1" x14ac:dyDescent="0.25">
      <c r="A3" s="144">
        <f>A2+1</f>
        <v>44662</v>
      </c>
      <c r="B3" s="472"/>
      <c r="C3" s="496" t="s">
        <v>600</v>
      </c>
      <c r="F3" s="519">
        <v>44620</v>
      </c>
    </row>
    <row r="4" spans="1:6" ht="13.5" thickBot="1" x14ac:dyDescent="0.25">
      <c r="A4" s="144">
        <f t="shared" ref="A4:A67" si="0">A3+1</f>
        <v>44663</v>
      </c>
      <c r="C4" s="496" t="s">
        <v>407</v>
      </c>
      <c r="F4" s="519">
        <v>44621</v>
      </c>
    </row>
    <row r="5" spans="1:6" ht="13.5" thickBot="1" x14ac:dyDescent="0.25">
      <c r="A5" s="144">
        <f t="shared" si="0"/>
        <v>44664</v>
      </c>
      <c r="C5" s="502" t="s">
        <v>603</v>
      </c>
      <c r="F5" s="519">
        <v>44666</v>
      </c>
    </row>
    <row r="6" spans="1:6" ht="13.5" thickBot="1" x14ac:dyDescent="0.25">
      <c r="A6" s="144">
        <f t="shared" si="0"/>
        <v>44665</v>
      </c>
      <c r="C6" s="502" t="s">
        <v>604</v>
      </c>
      <c r="F6" s="519">
        <v>44672</v>
      </c>
    </row>
    <row r="7" spans="1:6" ht="13.5" thickBot="1" x14ac:dyDescent="0.25">
      <c r="A7" s="144">
        <f t="shared" si="0"/>
        <v>44666</v>
      </c>
      <c r="C7" s="502" t="s">
        <v>624</v>
      </c>
      <c r="F7" s="519">
        <v>44682</v>
      </c>
    </row>
    <row r="8" spans="1:6" ht="13.5" thickBot="1" x14ac:dyDescent="0.25">
      <c r="A8" s="144">
        <f t="shared" si="0"/>
        <v>44667</v>
      </c>
      <c r="C8" s="502" t="s">
        <v>625</v>
      </c>
      <c r="F8" s="519">
        <v>44728</v>
      </c>
    </row>
    <row r="9" spans="1:6" ht="13.5" thickBot="1" x14ac:dyDescent="0.25">
      <c r="A9" s="144">
        <f t="shared" si="0"/>
        <v>44668</v>
      </c>
      <c r="C9" s="502" t="s">
        <v>626</v>
      </c>
      <c r="F9" s="519">
        <v>44811</v>
      </c>
    </row>
    <row r="10" spans="1:6" ht="13.5" thickBot="1" x14ac:dyDescent="0.25">
      <c r="A10" s="144">
        <f t="shared" si="0"/>
        <v>44669</v>
      </c>
      <c r="C10" s="502" t="s">
        <v>627</v>
      </c>
      <c r="F10" s="519">
        <v>44846</v>
      </c>
    </row>
    <row r="11" spans="1:6" ht="13.5" thickBot="1" x14ac:dyDescent="0.25">
      <c r="A11" s="144">
        <f t="shared" si="0"/>
        <v>44670</v>
      </c>
      <c r="C11" s="502" t="s">
        <v>641</v>
      </c>
      <c r="F11" s="519">
        <v>44867</v>
      </c>
    </row>
    <row r="12" spans="1:6" ht="13.5" thickBot="1" x14ac:dyDescent="0.25">
      <c r="A12" s="144">
        <f t="shared" si="0"/>
        <v>44671</v>
      </c>
      <c r="F12" s="519">
        <v>44880</v>
      </c>
    </row>
    <row r="13" spans="1:6" ht="13.5" thickBot="1" x14ac:dyDescent="0.25">
      <c r="A13" s="144">
        <f t="shared" si="0"/>
        <v>44672</v>
      </c>
      <c r="F13" s="519">
        <v>44920</v>
      </c>
    </row>
    <row r="14" spans="1:6" x14ac:dyDescent="0.2">
      <c r="A14" s="144">
        <f t="shared" si="0"/>
        <v>44673</v>
      </c>
    </row>
    <row r="15" spans="1:6" x14ac:dyDescent="0.2">
      <c r="A15" s="144">
        <f t="shared" si="0"/>
        <v>44674</v>
      </c>
    </row>
    <row r="16" spans="1:6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F9" sqref="F9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698" t="s">
        <v>322</v>
      </c>
      <c r="C4" s="699"/>
      <c r="D4" s="700"/>
      <c r="E4" s="700"/>
      <c r="F4" s="699"/>
      <c r="G4" s="700"/>
      <c r="H4" s="700"/>
      <c r="I4" s="699"/>
      <c r="J4" s="699"/>
      <c r="K4" s="700"/>
      <c r="L4" s="701"/>
      <c r="N4" s="698" t="s">
        <v>322</v>
      </c>
      <c r="O4" s="699"/>
      <c r="P4" s="700"/>
      <c r="Q4" s="700"/>
      <c r="R4" s="699"/>
      <c r="S4" s="700"/>
      <c r="T4" s="700"/>
      <c r="U4" s="699"/>
      <c r="V4" s="699"/>
      <c r="W4" s="700"/>
      <c r="X4" s="701"/>
    </row>
    <row r="5" spans="2:24" x14ac:dyDescent="0.2">
      <c r="B5" s="702" t="s">
        <v>323</v>
      </c>
      <c r="C5" s="702"/>
      <c r="D5" s="702"/>
      <c r="E5" s="702"/>
      <c r="F5" s="702"/>
      <c r="G5" s="702"/>
      <c r="H5" s="702"/>
      <c r="I5" s="702"/>
      <c r="J5" s="702"/>
      <c r="K5" s="702"/>
      <c r="L5" s="702"/>
      <c r="N5" s="702" t="s">
        <v>323</v>
      </c>
      <c r="O5" s="702"/>
      <c r="P5" s="702"/>
      <c r="Q5" s="702"/>
      <c r="R5" s="702"/>
      <c r="S5" s="702"/>
      <c r="T5" s="702"/>
      <c r="U5" s="702"/>
      <c r="V5" s="702"/>
      <c r="W5" s="702"/>
      <c r="X5" s="702"/>
    </row>
    <row r="6" spans="2:24" x14ac:dyDescent="0.2">
      <c r="B6" s="703"/>
      <c r="C6" s="704"/>
      <c r="D6" s="703"/>
      <c r="E6" s="703"/>
      <c r="F6" s="704"/>
      <c r="G6" s="703"/>
      <c r="H6" s="703"/>
      <c r="I6" s="704"/>
      <c r="J6" s="704"/>
      <c r="K6" s="703"/>
      <c r="L6" s="703"/>
      <c r="N6" s="703"/>
      <c r="O6" s="704"/>
      <c r="P6" s="703"/>
      <c r="Q6" s="703"/>
      <c r="R6" s="704"/>
      <c r="S6" s="703"/>
      <c r="T6" s="703"/>
      <c r="U6" s="704"/>
      <c r="V6" s="704"/>
      <c r="W6" s="703"/>
      <c r="X6" s="703"/>
    </row>
    <row r="7" spans="2:24" x14ac:dyDescent="0.2">
      <c r="B7" s="710"/>
      <c r="C7" s="705" t="s">
        <v>320</v>
      </c>
      <c r="D7" s="706"/>
      <c r="E7" s="694" t="str">
        <f>CUST_Geral_M_OBRA!D6</f>
        <v>Reforma de imóvel em Jacarepaguá</v>
      </c>
      <c r="F7" s="695"/>
      <c r="G7" s="694"/>
      <c r="H7" s="694"/>
      <c r="I7" s="695"/>
      <c r="J7" s="695"/>
      <c r="K7" s="694"/>
      <c r="L7" s="694"/>
      <c r="N7" s="707"/>
      <c r="O7" s="705" t="s">
        <v>320</v>
      </c>
      <c r="P7" s="706"/>
      <c r="Q7" s="694" t="str">
        <f>CUST_Geral_M_OBRA!D6</f>
        <v>Reforma de imóvel em Jacarepaguá</v>
      </c>
      <c r="R7" s="695"/>
      <c r="S7" s="694"/>
      <c r="T7" s="694"/>
      <c r="U7" s="695"/>
      <c r="V7" s="695"/>
      <c r="W7" s="694"/>
      <c r="X7" s="694"/>
    </row>
    <row r="8" spans="2:24" x14ac:dyDescent="0.2">
      <c r="B8" s="708"/>
      <c r="C8" s="696" t="s">
        <v>321</v>
      </c>
      <c r="D8" s="697"/>
      <c r="E8" s="694" t="str">
        <f>CUST_Geral_M_OBRA!D7</f>
        <v>Rua Cassiopeia, n° 86, Taquara - RJ</v>
      </c>
      <c r="F8" s="695"/>
      <c r="G8" s="694"/>
      <c r="H8" s="694"/>
      <c r="I8" s="695"/>
      <c r="J8" s="695"/>
      <c r="K8" s="694"/>
      <c r="L8" s="694"/>
      <c r="N8" s="708"/>
      <c r="O8" s="696" t="s">
        <v>321</v>
      </c>
      <c r="P8" s="697"/>
      <c r="Q8" s="694" t="str">
        <f>CUST_Geral_M_OBRA!D7</f>
        <v>Rua Cassiopeia, n° 86, Taquara - RJ</v>
      </c>
      <c r="R8" s="695"/>
      <c r="S8" s="694"/>
      <c r="T8" s="694"/>
      <c r="U8" s="695"/>
      <c r="V8" s="695"/>
      <c r="W8" s="694"/>
      <c r="X8" s="694"/>
    </row>
    <row r="9" spans="2:24" x14ac:dyDescent="0.2">
      <c r="B9" s="708"/>
      <c r="C9" s="696" t="s">
        <v>319</v>
      </c>
      <c r="D9" s="697"/>
      <c r="E9" s="267">
        <v>44670</v>
      </c>
      <c r="F9" s="467"/>
      <c r="G9" s="158"/>
      <c r="H9" s="158"/>
      <c r="I9" s="464"/>
      <c r="J9" s="464"/>
      <c r="K9" s="158"/>
      <c r="L9" s="159" t="s">
        <v>324</v>
      </c>
      <c r="N9" s="708"/>
      <c r="O9" s="696" t="s">
        <v>319</v>
      </c>
      <c r="P9" s="697"/>
      <c r="Q9" s="267">
        <v>44670</v>
      </c>
      <c r="R9" s="467"/>
      <c r="S9" s="158"/>
      <c r="T9" s="158"/>
      <c r="U9" s="464"/>
      <c r="V9" s="464"/>
      <c r="W9" s="158"/>
      <c r="X9" s="159" t="s">
        <v>324</v>
      </c>
    </row>
    <row r="10" spans="2:24" ht="13.5" thickBot="1" x14ac:dyDescent="0.25">
      <c r="B10" s="709"/>
      <c r="C10" s="428" t="s">
        <v>316</v>
      </c>
      <c r="D10" s="302" t="s">
        <v>548</v>
      </c>
      <c r="E10" s="158" t="s">
        <v>1</v>
      </c>
      <c r="F10" s="465" t="s">
        <v>515</v>
      </c>
      <c r="G10" s="158" t="s">
        <v>270</v>
      </c>
      <c r="H10" s="158" t="s">
        <v>317</v>
      </c>
      <c r="I10" s="465" t="s">
        <v>513</v>
      </c>
      <c r="J10" s="465" t="s">
        <v>541</v>
      </c>
      <c r="K10" s="158" t="s">
        <v>318</v>
      </c>
      <c r="L10" s="159" t="s">
        <v>270</v>
      </c>
      <c r="N10" s="709"/>
      <c r="O10" s="428" t="s">
        <v>316</v>
      </c>
      <c r="P10" s="302" t="s">
        <v>548</v>
      </c>
      <c r="Q10" s="158" t="s">
        <v>1</v>
      </c>
      <c r="R10" s="465" t="s">
        <v>515</v>
      </c>
      <c r="S10" s="158" t="s">
        <v>270</v>
      </c>
      <c r="T10" s="158" t="s">
        <v>317</v>
      </c>
      <c r="U10" s="465" t="s">
        <v>513</v>
      </c>
      <c r="V10" s="465" t="s">
        <v>541</v>
      </c>
      <c r="W10" s="158" t="s">
        <v>318</v>
      </c>
      <c r="X10" s="159" t="s">
        <v>270</v>
      </c>
    </row>
    <row r="11" spans="2:24" ht="12.75" customHeight="1" x14ac:dyDescent="0.2">
      <c r="B11" s="711" t="s">
        <v>549</v>
      </c>
      <c r="C11" s="464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87" t="s">
        <v>550</v>
      </c>
      <c r="F11" s="488">
        <v>44679</v>
      </c>
      <c r="G11" s="492">
        <v>1</v>
      </c>
      <c r="H11" s="480">
        <v>15.9</v>
      </c>
      <c r="I11" s="468"/>
      <c r="J11" s="468"/>
      <c r="K11" s="158"/>
      <c r="L11" s="158"/>
      <c r="N11" s="711" t="s">
        <v>549</v>
      </c>
      <c r="O11" s="464">
        <f>IF(P11="","",ROW(A11)-10-COUNTBLANK($P$11:P11))</f>
        <v>1</v>
      </c>
      <c r="P11" s="464" t="str">
        <f>IF(Q11="","",IF(Q11="",ROW($A$11)-10&amp;"."&amp;COUNTA($Q$11:Q11),ROW($A$11)-10-COUNTBLANK($Q$11:Q11)&amp;"."&amp;ROW(A11)-10))</f>
        <v>1.1</v>
      </c>
      <c r="Q11" s="487" t="s">
        <v>550</v>
      </c>
      <c r="R11" s="488">
        <v>44679</v>
      </c>
      <c r="S11" s="479">
        <v>1</v>
      </c>
      <c r="T11" s="480">
        <v>15.9</v>
      </c>
      <c r="U11" s="468"/>
      <c r="V11" s="468"/>
      <c r="W11" s="158"/>
      <c r="X11" s="158"/>
    </row>
    <row r="12" spans="2:24" x14ac:dyDescent="0.2">
      <c r="B12" s="712"/>
      <c r="C12" s="464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551</v>
      </c>
      <c r="F12" s="489">
        <v>44679</v>
      </c>
      <c r="G12" s="493">
        <v>1</v>
      </c>
      <c r="H12" s="468"/>
      <c r="I12" s="468"/>
      <c r="J12" s="468"/>
      <c r="K12" s="158"/>
      <c r="L12" s="158"/>
      <c r="N12" s="712"/>
      <c r="O12" s="464">
        <f>IF(P12="","",ROW(A12)-10-COUNTBLANK($P$11:P12))</f>
        <v>2</v>
      </c>
      <c r="P12" s="464" t="str">
        <f>IF(Q12="","",IF(Q11="",ROW($A$11)-10&amp;"."&amp;COUNTA($Q$11:Q12),ROW($A$11)-10-COUNTBLANK($Q$11:Q12)&amp;"."&amp;ROW(A12)-10))</f>
        <v>1.2</v>
      </c>
      <c r="Q12" s="465" t="s">
        <v>551</v>
      </c>
      <c r="R12" s="489">
        <v>44679</v>
      </c>
      <c r="S12" s="464">
        <v>1</v>
      </c>
      <c r="T12" s="468"/>
      <c r="U12" s="468"/>
      <c r="V12" s="468"/>
      <c r="W12" s="158"/>
      <c r="X12" s="158"/>
    </row>
    <row r="13" spans="2:24" x14ac:dyDescent="0.2">
      <c r="B13" s="712"/>
      <c r="C13" s="464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5" t="s">
        <v>552</v>
      </c>
      <c r="F13" s="464"/>
      <c r="G13" s="493">
        <v>1</v>
      </c>
      <c r="H13" s="468"/>
      <c r="I13" s="468"/>
      <c r="J13" s="468"/>
      <c r="K13" s="158"/>
      <c r="L13" s="158"/>
      <c r="N13" s="712"/>
      <c r="O13" s="464">
        <f>IF(P13="","",ROW(A13)-10-COUNTBLANK($P$11:P13))</f>
        <v>3</v>
      </c>
      <c r="P13" s="464" t="str">
        <f>IF(Q13="","",IF(Q12="",ROW($A$11)-10&amp;"."&amp;COUNTA($Q$11:Q13),ROW($A$11)-10-COUNTBLANK($Q$11:Q13)&amp;"."&amp;ROW(A13)-10))</f>
        <v>1.3</v>
      </c>
      <c r="Q13" s="465" t="s">
        <v>552</v>
      </c>
      <c r="R13" s="464"/>
      <c r="S13" s="464">
        <v>1</v>
      </c>
      <c r="T13" s="468"/>
      <c r="U13" s="468"/>
      <c r="V13" s="468"/>
      <c r="W13" s="158"/>
      <c r="X13" s="158"/>
    </row>
    <row r="14" spans="2:24" x14ac:dyDescent="0.2">
      <c r="B14" s="712"/>
      <c r="C14" s="464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465" t="s">
        <v>553</v>
      </c>
      <c r="F14" s="464"/>
      <c r="G14" s="493">
        <v>2</v>
      </c>
      <c r="H14" s="468"/>
      <c r="I14" s="468"/>
      <c r="J14" s="468"/>
      <c r="K14" s="158"/>
      <c r="L14" s="158"/>
      <c r="N14" s="712"/>
      <c r="O14" s="464">
        <f>IF(P14="","",ROW(A14)-10-COUNTBLANK($P$11:P14))</f>
        <v>4</v>
      </c>
      <c r="P14" s="464" t="str">
        <f>IF(Q14="","",IF(Q13="",ROW($A$11)-10&amp;"."&amp;COUNTA($Q$11:Q14),ROW($A$11)-10-COUNTBLANK($Q$11:Q14)&amp;"."&amp;ROW(A14)-10))</f>
        <v>1.4</v>
      </c>
      <c r="Q14" s="465" t="s">
        <v>553</v>
      </c>
      <c r="R14" s="464"/>
      <c r="S14" s="464">
        <v>2</v>
      </c>
      <c r="T14" s="468"/>
      <c r="U14" s="468"/>
      <c r="V14" s="468"/>
      <c r="W14" s="158"/>
      <c r="X14" s="158"/>
    </row>
    <row r="15" spans="2:24" x14ac:dyDescent="0.2">
      <c r="B15" s="712"/>
      <c r="C15" s="464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65" t="s">
        <v>554</v>
      </c>
      <c r="F15" s="464"/>
      <c r="G15" s="493">
        <v>2</v>
      </c>
      <c r="H15" s="468"/>
      <c r="I15" s="468"/>
      <c r="J15" s="468"/>
      <c r="K15" s="158"/>
      <c r="L15" s="158"/>
      <c r="N15" s="712"/>
      <c r="O15" s="464">
        <f>IF(P15="","",ROW(A15)-10-COUNTBLANK($P$11:P15))</f>
        <v>5</v>
      </c>
      <c r="P15" s="464" t="str">
        <f>IF(Q15="","",IF(Q14="",ROW($A$11)-10&amp;"."&amp;COUNTA($Q$11:Q15),ROW($A$11)-10-COUNTBLANK($Q$11:Q15)&amp;"."&amp;ROW(A15)-10))</f>
        <v>1.5</v>
      </c>
      <c r="Q15" s="465" t="s">
        <v>554</v>
      </c>
      <c r="R15" s="464"/>
      <c r="S15" s="464">
        <v>2</v>
      </c>
      <c r="T15" s="468"/>
      <c r="U15" s="468"/>
      <c r="V15" s="468"/>
      <c r="W15" s="158"/>
      <c r="X15" s="158"/>
    </row>
    <row r="16" spans="2:24" x14ac:dyDescent="0.2">
      <c r="B16" s="712"/>
      <c r="C16" s="464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5" t="s">
        <v>555</v>
      </c>
      <c r="F16" s="464"/>
      <c r="G16" s="493">
        <v>2</v>
      </c>
      <c r="H16" s="468"/>
      <c r="I16" s="468"/>
      <c r="J16" s="468"/>
      <c r="K16" s="158"/>
      <c r="L16" s="158"/>
      <c r="N16" s="712"/>
      <c r="O16" s="464">
        <f>IF(P16="","",ROW(A16)-10-COUNTBLANK($P$11:P16))</f>
        <v>6</v>
      </c>
      <c r="P16" s="464" t="str">
        <f>IF(Q16="","",IF(Q15="",ROW($A$11)-10&amp;"."&amp;COUNTA($Q$11:Q16),ROW($A$11)-10-COUNTBLANK($Q$11:Q16)&amp;"."&amp;ROW(A16)-10))</f>
        <v>1.6</v>
      </c>
      <c r="Q16" s="465" t="s">
        <v>555</v>
      </c>
      <c r="R16" s="464"/>
      <c r="S16" s="464">
        <v>2</v>
      </c>
      <c r="T16" s="468"/>
      <c r="U16" s="468"/>
      <c r="V16" s="468"/>
      <c r="W16" s="158"/>
      <c r="X16" s="158"/>
    </row>
    <row r="17" spans="2:24" x14ac:dyDescent="0.2">
      <c r="B17" s="712"/>
      <c r="C17" s="464" t="str">
        <f>IF(D17="","",ROW(A17)-10-COUNTBLANK($D$11:D17))</f>
        <v/>
      </c>
      <c r="D17" s="464" t="str">
        <f>IF(E17="","",IF(E16="",ROW($A$11)-10&amp;"."&amp;COUNTA($E$11:E17),ROW($A$11)-10-COUNTBLANK($E$11:E17)&amp;"."&amp;ROW(A17)-10))</f>
        <v/>
      </c>
      <c r="E17" s="302"/>
      <c r="F17" s="464"/>
      <c r="G17" s="494"/>
      <c r="H17" s="160"/>
      <c r="I17" s="468"/>
      <c r="J17" s="468"/>
      <c r="K17" s="158"/>
      <c r="L17" s="158"/>
      <c r="N17" s="712"/>
      <c r="O17" s="464" t="e">
        <f>IF(P17="","",ROW(A17)-10-COUNTBLANK($P$11:P17))</f>
        <v>#REF!</v>
      </c>
      <c r="P17" s="464" t="e">
        <f>IF(Q17="","",IF(#REF!="",ROW($A$11)-10&amp;"."&amp;COUNTA($Q$11:Q17),ROW($A$11)-10-COUNTBLANK($Q$11:Q17)&amp;"."&amp;ROW(A17)-10))</f>
        <v>#REF!</v>
      </c>
      <c r="Q17" s="302" t="s">
        <v>557</v>
      </c>
      <c r="R17" s="464"/>
      <c r="S17" s="158"/>
      <c r="T17" s="160"/>
      <c r="U17" s="468"/>
      <c r="V17" s="468"/>
      <c r="W17" s="158"/>
      <c r="X17" s="158"/>
    </row>
    <row r="18" spans="2:24" x14ac:dyDescent="0.2">
      <c r="B18" s="714" t="s">
        <v>38</v>
      </c>
      <c r="C18" s="464">
        <f>IF(D18="","",ROW(A18)-10-COUNTBLANK($D$11:D18))</f>
        <v>7</v>
      </c>
      <c r="D18" s="464" t="str">
        <f>IF(E18="","",IF(E17="",ROW($A$11)-10&amp;"."&amp;COUNTA($E$11:E18),ROW($A$11)-10-COUNTBLANK($E$11:E18)&amp;"."&amp;ROW(A18)-10))</f>
        <v>1.7</v>
      </c>
      <c r="E18" s="490" t="s">
        <v>559</v>
      </c>
      <c r="F18" s="491">
        <v>44679</v>
      </c>
      <c r="G18" s="495" t="s">
        <v>560</v>
      </c>
      <c r="H18" s="341">
        <v>264</v>
      </c>
    </row>
    <row r="19" spans="2:24" x14ac:dyDescent="0.2">
      <c r="B19" s="715"/>
      <c r="C19" s="464">
        <f>IF(D19="","",ROW(A19)-10-COUNTBLANK($D$11:D19))</f>
        <v>8</v>
      </c>
      <c r="D19" s="464" t="str">
        <f>IF(E19="","",IF(E18="",ROW($A$11)-10&amp;"."&amp;COUNTA($E$11:E19),ROW($A$11)-10-COUNTBLANK($E$11:E19)&amp;"."&amp;ROW(A19)-10))</f>
        <v>0.9</v>
      </c>
      <c r="E19" s="490" t="s">
        <v>559</v>
      </c>
      <c r="G19" s="495" t="s">
        <v>563</v>
      </c>
      <c r="H19" s="341"/>
    </row>
    <row r="20" spans="2:24" x14ac:dyDescent="0.2">
      <c r="B20" s="715"/>
      <c r="C20" s="464">
        <f>IF(D20="","",ROW(A20)-10-COUNTBLANK($D$11:D20))</f>
        <v>9</v>
      </c>
      <c r="D20" s="464" t="str">
        <f>IF(E20="","",IF(E19="",ROW($A$11)-10&amp;"."&amp;COUNTA($E$11:E20),ROW($A$11)-10-COUNTBLANK($E$11:E20)&amp;"."&amp;ROW(A20)-10))</f>
        <v>0.10</v>
      </c>
      <c r="E20" s="490" t="s">
        <v>571</v>
      </c>
      <c r="G20" s="495">
        <v>1</v>
      </c>
      <c r="H20" s="341"/>
    </row>
    <row r="21" spans="2:24" x14ac:dyDescent="0.2">
      <c r="B21" s="715"/>
      <c r="C21" s="464">
        <f>IF(D21="","",ROW(A21)-10-COUNTBLANK($D$11:D21))</f>
        <v>10</v>
      </c>
      <c r="D21" s="464" t="str">
        <f>IF(E21="","",IF(E20="",ROW($A$11)-10&amp;"."&amp;COUNTA($E$11:E21),ROW($A$11)-10-COUNTBLANK($E$11:E21)&amp;"."&amp;ROW(A21)-10))</f>
        <v>0.11</v>
      </c>
      <c r="E21" s="490" t="s">
        <v>571</v>
      </c>
      <c r="F21" s="491">
        <v>44683</v>
      </c>
      <c r="G21" s="495">
        <v>5</v>
      </c>
      <c r="H21" s="341"/>
    </row>
    <row r="22" spans="2:24" x14ac:dyDescent="0.2">
      <c r="B22" s="715"/>
      <c r="C22" s="464">
        <f>IF(D22="","",ROW(A22)-10-COUNTBLANK($D$11:D22))</f>
        <v>11</v>
      </c>
      <c r="D22" s="464" t="str">
        <f>IF(E22="","",IF(E21="",ROW($A$11)-10&amp;"."&amp;COUNTA($E$11:E22),ROW($A$11)-10-COUNTBLANK($E$11:E22)&amp;"."&amp;ROW(A22)-10))</f>
        <v>0.12</v>
      </c>
      <c r="E22" s="490" t="s">
        <v>572</v>
      </c>
      <c r="F22" s="491">
        <v>44683</v>
      </c>
      <c r="G22" s="495">
        <v>211</v>
      </c>
      <c r="H22" s="341"/>
    </row>
    <row r="23" spans="2:24" x14ac:dyDescent="0.2">
      <c r="B23" s="715"/>
      <c r="C23" s="464" t="str">
        <f>IF(D23="","",ROW(A23)-10-COUNTBLANK($D$11:D23))</f>
        <v/>
      </c>
      <c r="D23" s="464" t="str">
        <f>IF(E23="","",IF(E22="",ROW($A$11)-10&amp;"."&amp;COUNTA($E$11:E23),ROW($A$11)-10-COUNTBLANK($E$11:E23)&amp;"."&amp;ROW(A23)-10))</f>
        <v/>
      </c>
      <c r="G23" s="495"/>
      <c r="H23" s="341"/>
    </row>
    <row r="24" spans="2:24" x14ac:dyDescent="0.2">
      <c r="B24" s="715"/>
      <c r="C24" s="464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G24" s="495"/>
      <c r="H24" s="341"/>
    </row>
    <row r="25" spans="2:24" x14ac:dyDescent="0.2">
      <c r="B25" s="715"/>
      <c r="C25" s="464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G25" s="495"/>
      <c r="H25" s="341"/>
      <c r="J25" s="507"/>
    </row>
    <row r="26" spans="2:24" x14ac:dyDescent="0.2">
      <c r="B26" s="715"/>
      <c r="C26" s="464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G26" s="495"/>
      <c r="H26" s="341"/>
    </row>
    <row r="27" spans="2:24" x14ac:dyDescent="0.2">
      <c r="B27" s="715"/>
      <c r="C27" s="464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G27" s="495"/>
      <c r="H27" s="341"/>
    </row>
    <row r="28" spans="2:24" x14ac:dyDescent="0.2">
      <c r="B28" s="715" t="s">
        <v>547</v>
      </c>
      <c r="C28" s="464">
        <f>IF(D28="","",ROW(A28)-10-COUNTBLANK($D$11:D28))</f>
        <v>12</v>
      </c>
      <c r="D28" s="464" t="str">
        <f>IF(E28="","",IF(E27="",ROW($A$11)-10&amp;"."&amp;COUNTA($E$11:E28),ROW($A$11)-10-COUNTBLANK($E$11:E28)&amp;"."&amp;ROW(A28)-10))</f>
        <v>1.12</v>
      </c>
      <c r="E28" t="s">
        <v>564</v>
      </c>
      <c r="G28" s="495"/>
      <c r="H28" s="341"/>
    </row>
    <row r="29" spans="2:24" x14ac:dyDescent="0.2">
      <c r="B29" s="715"/>
      <c r="C29" s="464">
        <f>IF(D29="","",ROW(A29)-10-COUNTBLANK($D$11:D29))</f>
        <v>13</v>
      </c>
      <c r="D29" s="464" t="str">
        <f>IF(E29="","",IF(E28="",ROW($A$11)-10&amp;"."&amp;COUNTA($E$11:E29),ROW($A$11)-10-COUNTBLANK($E$11:E29)&amp;"."&amp;ROW(A29)-10))</f>
        <v>-5.19</v>
      </c>
      <c r="E29" t="s">
        <v>565</v>
      </c>
      <c r="G29" s="495"/>
      <c r="H29" s="341"/>
    </row>
    <row r="30" spans="2:24" x14ac:dyDescent="0.2">
      <c r="B30" s="715"/>
      <c r="C30" s="464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-5.20</v>
      </c>
      <c r="E30" t="s">
        <v>566</v>
      </c>
      <c r="G30" s="495"/>
      <c r="H30" s="341"/>
    </row>
    <row r="31" spans="2:24" x14ac:dyDescent="0.2">
      <c r="B31" s="715"/>
      <c r="C31" s="464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G31" s="495"/>
      <c r="H31" s="341"/>
    </row>
    <row r="32" spans="2:24" x14ac:dyDescent="0.2">
      <c r="B32" s="715"/>
      <c r="C32" s="464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G32" s="495"/>
      <c r="H32" s="341"/>
    </row>
    <row r="33" spans="2:8" x14ac:dyDescent="0.2">
      <c r="B33" s="715"/>
      <c r="C33" s="464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G33" s="495"/>
      <c r="H33" s="341"/>
    </row>
    <row r="34" spans="2:8" x14ac:dyDescent="0.2">
      <c r="B34" s="715"/>
      <c r="C34" s="464" t="str">
        <f>IF(D34="","",ROW(A34)-10-COUNTBLANK($D$11:D34))</f>
        <v/>
      </c>
      <c r="D34" s="464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715"/>
      <c r="C35" s="464" t="str">
        <f>IF(D35="","",ROW(A35)-10-COUNTBLANK($D$11:D35))</f>
        <v/>
      </c>
      <c r="D35" s="464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715"/>
      <c r="C36" s="464" t="str">
        <f>IF(D36="","",ROW(A36)-10-COUNTBLANK($D$11:D36))</f>
        <v/>
      </c>
      <c r="D36" s="464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715"/>
      <c r="C37" s="464" t="str">
        <f>IF(D37="","",ROW(A37)-10-COUNTBLANK($D$11:D37))</f>
        <v/>
      </c>
      <c r="D37" s="464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715" t="s">
        <v>561</v>
      </c>
      <c r="C38" s="464">
        <f>IF(D38="","",ROW(A38)-10-COUNTBLANK($D$11:D38))</f>
        <v>15</v>
      </c>
      <c r="D38" s="464" t="str">
        <f>IF(E38="","",IF(E37="",ROW($A$11)-10&amp;"."&amp;COUNTA($E$11:E38),ROW($A$11)-10-COUNTBLANK($E$11:E38)&amp;"."&amp;ROW(A38)-10))</f>
        <v>1.15</v>
      </c>
      <c r="E38" t="s">
        <v>562</v>
      </c>
      <c r="H38" s="341"/>
    </row>
    <row r="39" spans="2:8" x14ac:dyDescent="0.2">
      <c r="B39" s="715"/>
      <c r="C39" s="464" t="str">
        <f>IF(D39="","",ROW(A39)-10-COUNTBLANK($D$11:D39))</f>
        <v/>
      </c>
      <c r="D39" s="464" t="str">
        <f>IF(E39="","",IF(E38="",ROW($A$11)-10&amp;"."&amp;COUNTA($E$11:E39),ROW($A$11)-10-COUNTBLANK($E$11:E39)&amp;"."&amp;ROW(A39)-10))</f>
        <v/>
      </c>
    </row>
    <row r="40" spans="2:8" x14ac:dyDescent="0.2">
      <c r="B40" s="715"/>
      <c r="C40" s="464" t="str">
        <f>IF(D40="","",ROW(A40)-10-COUNTBLANK($D$11:D40))</f>
        <v/>
      </c>
      <c r="D40" s="464" t="str">
        <f>IF(E40="","",IF(E39="",ROW($A$11)-10&amp;"."&amp;COUNTA($E$11:E40),ROW($A$11)-10-COUNTBLANK($E$11:E40)&amp;"."&amp;ROW(A40)-10))</f>
        <v/>
      </c>
    </row>
    <row r="41" spans="2:8" x14ac:dyDescent="0.2">
      <c r="B41" s="715"/>
      <c r="C41" s="464" t="str">
        <f>IF(D41="","",ROW(A41)-10-COUNTBLANK($D$11:D41))</f>
        <v/>
      </c>
      <c r="D41" s="464" t="str">
        <f>IF(E41="","",IF(E40="",ROW($A$11)-10&amp;"."&amp;COUNTA($E$11:E41),ROW($A$11)-10-COUNTBLANK($E$11:E41)&amp;"."&amp;ROW(A41)-10))</f>
        <v/>
      </c>
    </row>
    <row r="42" spans="2:8" x14ac:dyDescent="0.2">
      <c r="B42" s="715"/>
      <c r="C42" s="464" t="str">
        <f>IF(D42="","",ROW(A42)-10-COUNTBLANK($D$11:D42))</f>
        <v/>
      </c>
      <c r="D42" s="464" t="str">
        <f>IF(E42="","",IF(E41="",ROW($A$11)-10&amp;"."&amp;COUNTA($E$11:E42),ROW($A$11)-10-COUNTBLANK($E$11:E42)&amp;"."&amp;ROW(A42)-10))</f>
        <v/>
      </c>
    </row>
    <row r="43" spans="2:8" x14ac:dyDescent="0.2">
      <c r="B43" s="715"/>
      <c r="C43" s="464" t="str">
        <f>IF(D43="","",ROW(A43)-10-COUNTBLANK($D$11:D43))</f>
        <v/>
      </c>
      <c r="D43" s="464" t="str">
        <f>IF(E43="","",IF(E42="",ROW($A$11)-10&amp;"."&amp;COUNTA($E$11:E43),ROW($A$11)-10-COUNTBLANK($E$11:E43)&amp;"."&amp;ROW(A43)-10))</f>
        <v/>
      </c>
    </row>
    <row r="44" spans="2:8" x14ac:dyDescent="0.2">
      <c r="B44" s="715"/>
      <c r="C44" s="464" t="str">
        <f>IF(D44="","",ROW(A44)-10-COUNTBLANK($D$11:D44))</f>
        <v/>
      </c>
      <c r="D44" s="464" t="str">
        <f>IF(E44="","",IF(E43="",ROW($A$11)-10&amp;"."&amp;COUNTA($E$11:E44),ROW($A$11)-10-COUNTBLANK($E$11:E44)&amp;"."&amp;ROW(A44)-10))</f>
        <v/>
      </c>
    </row>
    <row r="45" spans="2:8" x14ac:dyDescent="0.2">
      <c r="B45" s="713"/>
    </row>
    <row r="46" spans="2:8" x14ac:dyDescent="0.2">
      <c r="B46" s="713"/>
    </row>
    <row r="47" spans="2:8" x14ac:dyDescent="0.2">
      <c r="B47" s="713"/>
    </row>
    <row r="48" spans="2:8" x14ac:dyDescent="0.2">
      <c r="B48" s="713"/>
    </row>
    <row r="49" spans="2:2" x14ac:dyDescent="0.2">
      <c r="B49" s="713"/>
    </row>
    <row r="50" spans="2:2" x14ac:dyDescent="0.2">
      <c r="B50" s="713"/>
    </row>
  </sheetData>
  <mergeCells count="24">
    <mergeCell ref="C7:D7"/>
    <mergeCell ref="C8:D8"/>
    <mergeCell ref="N11:N17"/>
    <mergeCell ref="B45:B50"/>
    <mergeCell ref="B18:B27"/>
    <mergeCell ref="B28:B37"/>
    <mergeCell ref="B38:B44"/>
    <mergeCell ref="B11:B17"/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L7" sqref="L7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719" t="s">
        <v>322</v>
      </c>
      <c r="C2" s="720"/>
      <c r="D2" s="720"/>
      <c r="E2" s="720"/>
      <c r="F2" s="720"/>
      <c r="G2" s="720"/>
      <c r="H2" s="720"/>
      <c r="I2" s="721"/>
      <c r="K2" s="719" t="s">
        <v>322</v>
      </c>
      <c r="L2" s="720"/>
      <c r="M2" s="720"/>
      <c r="N2" s="720"/>
      <c r="O2" s="720"/>
      <c r="P2" s="720"/>
      <c r="Q2" s="720"/>
      <c r="R2" s="721"/>
    </row>
    <row r="3" spans="2:18" x14ac:dyDescent="0.2">
      <c r="B3" s="722" t="s">
        <v>620</v>
      </c>
      <c r="C3" s="702"/>
      <c r="D3" s="702"/>
      <c r="E3" s="702"/>
      <c r="F3" s="702"/>
      <c r="G3" s="702"/>
      <c r="H3" s="702"/>
      <c r="I3" s="723"/>
      <c r="K3" s="722" t="s">
        <v>621</v>
      </c>
      <c r="L3" s="702"/>
      <c r="M3" s="702"/>
      <c r="N3" s="702"/>
      <c r="O3" s="702"/>
      <c r="P3" s="702"/>
      <c r="Q3" s="702"/>
      <c r="R3" s="723"/>
    </row>
    <row r="4" spans="2:18" x14ac:dyDescent="0.2">
      <c r="B4" s="724"/>
      <c r="C4" s="725"/>
      <c r="D4" s="725"/>
      <c r="E4" s="725"/>
      <c r="F4" s="725"/>
      <c r="G4" s="725"/>
      <c r="H4" s="725"/>
      <c r="I4" s="726"/>
      <c r="K4" s="724"/>
      <c r="L4" s="725"/>
      <c r="M4" s="725"/>
      <c r="N4" s="725"/>
      <c r="O4" s="725"/>
      <c r="P4" s="725"/>
      <c r="Q4" s="725"/>
      <c r="R4" s="726"/>
    </row>
    <row r="5" spans="2:18" x14ac:dyDescent="0.2">
      <c r="B5" s="512" t="s">
        <v>320</v>
      </c>
      <c r="C5" s="727" t="str">
        <f>CUST_Geral_M_OBRA!$D$6</f>
        <v>Reforma de imóvel em Jacarepaguá</v>
      </c>
      <c r="D5" s="727"/>
      <c r="E5" s="727"/>
      <c r="F5" s="727"/>
      <c r="G5" s="727"/>
      <c r="H5" s="727"/>
      <c r="I5" s="728"/>
      <c r="K5" s="512" t="s">
        <v>320</v>
      </c>
      <c r="L5" s="727" t="str">
        <f>CUST_Geral_M_OBRA!$D$6</f>
        <v>Reforma de imóvel em Jacarepaguá</v>
      </c>
      <c r="M5" s="727"/>
      <c r="N5" s="727"/>
      <c r="O5" s="727"/>
      <c r="P5" s="727"/>
      <c r="Q5" s="727"/>
      <c r="R5" s="728"/>
    </row>
    <row r="6" spans="2:18" x14ac:dyDescent="0.2">
      <c r="B6" s="512" t="s">
        <v>321</v>
      </c>
      <c r="C6" s="729" t="str">
        <f>CUST_Geral_M_OBRA!$D$7</f>
        <v>Rua Cassiopeia, n° 86, Taquara - RJ</v>
      </c>
      <c r="D6" s="729"/>
      <c r="E6" s="729"/>
      <c r="F6" s="729"/>
      <c r="G6" s="729"/>
      <c r="H6" s="729"/>
      <c r="I6" s="730"/>
      <c r="K6" s="512" t="s">
        <v>321</v>
      </c>
      <c r="L6" s="729" t="str">
        <f>CUST_Geral_M_OBRA!$D$7</f>
        <v>Rua Cassiopeia, n° 86, Taquara - RJ</v>
      </c>
      <c r="M6" s="729"/>
      <c r="N6" s="729"/>
      <c r="O6" s="729"/>
      <c r="P6" s="729"/>
      <c r="Q6" s="729"/>
      <c r="R6" s="730"/>
    </row>
    <row r="7" spans="2:18" x14ac:dyDescent="0.2">
      <c r="B7" s="513" t="s">
        <v>615</v>
      </c>
      <c r="C7" s="508">
        <v>44670</v>
      </c>
      <c r="D7" s="509"/>
      <c r="E7" s="504"/>
      <c r="F7" s="504"/>
      <c r="G7" s="504"/>
      <c r="H7" s="504"/>
      <c r="I7" s="510"/>
      <c r="K7" s="513" t="s">
        <v>615</v>
      </c>
      <c r="L7" s="508">
        <v>44670</v>
      </c>
      <c r="M7" s="509"/>
      <c r="N7" s="504"/>
      <c r="O7" s="504"/>
      <c r="P7" s="504"/>
      <c r="Q7" s="504"/>
      <c r="R7" s="510"/>
    </row>
    <row r="8" spans="2:18" ht="13.5" thickBot="1" x14ac:dyDescent="0.25">
      <c r="B8" s="515" t="s">
        <v>316</v>
      </c>
      <c r="C8" s="516" t="s">
        <v>515</v>
      </c>
      <c r="D8" s="516" t="s">
        <v>359</v>
      </c>
      <c r="E8" s="506" t="s">
        <v>317</v>
      </c>
      <c r="F8" s="516" t="s">
        <v>541</v>
      </c>
      <c r="G8" s="516" t="s">
        <v>513</v>
      </c>
      <c r="H8" s="516" t="s">
        <v>614</v>
      </c>
      <c r="I8" s="485" t="s">
        <v>318</v>
      </c>
      <c r="K8" s="515" t="s">
        <v>316</v>
      </c>
      <c r="L8" s="516" t="s">
        <v>515</v>
      </c>
      <c r="M8" s="516" t="s">
        <v>359</v>
      </c>
      <c r="N8" s="506" t="s">
        <v>317</v>
      </c>
      <c r="O8" s="516" t="s">
        <v>541</v>
      </c>
      <c r="P8" s="516" t="s">
        <v>513</v>
      </c>
      <c r="Q8" s="516" t="s">
        <v>614</v>
      </c>
      <c r="R8" s="485" t="s">
        <v>318</v>
      </c>
    </row>
    <row r="10" spans="2:18" x14ac:dyDescent="0.2">
      <c r="B10" s="716" t="s">
        <v>616</v>
      </c>
      <c r="C10" s="717"/>
      <c r="D10" s="717"/>
      <c r="E10" s="717"/>
      <c r="F10" s="717"/>
      <c r="G10" s="717"/>
      <c r="H10" s="717"/>
      <c r="I10" s="718"/>
      <c r="K10" s="716" t="s">
        <v>616</v>
      </c>
      <c r="L10" s="717"/>
      <c r="M10" s="717"/>
      <c r="N10" s="717"/>
      <c r="O10" s="717"/>
      <c r="P10" s="717"/>
      <c r="Q10" s="717"/>
      <c r="R10" s="718"/>
    </row>
    <row r="11" spans="2:18" x14ac:dyDescent="0.2">
      <c r="B11" s="514">
        <f>IF(D11="","",ROW(A1)-COUNTBLANK($D$11:D11))</f>
        <v>1</v>
      </c>
      <c r="C11" s="511">
        <v>44679</v>
      </c>
      <c r="D11" s="146">
        <v>7</v>
      </c>
      <c r="E11" s="503" t="s">
        <v>299</v>
      </c>
      <c r="F11" s="146"/>
      <c r="G11" s="146"/>
      <c r="H11" s="146"/>
      <c r="I11" s="148"/>
      <c r="K11" s="514" t="str">
        <f>IF(M11="","",ROW(J1)-COUNTBLANK($D$11:M11))</f>
        <v/>
      </c>
      <c r="L11" s="511"/>
      <c r="M11" s="146"/>
      <c r="N11" s="503" t="s">
        <v>299</v>
      </c>
      <c r="O11" s="146"/>
      <c r="P11" s="146"/>
      <c r="Q11" s="146"/>
      <c r="R11" s="148"/>
    </row>
    <row r="12" spans="2:18" x14ac:dyDescent="0.2">
      <c r="B12" s="505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05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05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05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05">
        <f>IF(D14="","",ROW(A4)-COUNTBLANK($D$11:D14))</f>
        <v>2</v>
      </c>
      <c r="C14" s="511">
        <v>44683</v>
      </c>
      <c r="D14" s="146">
        <v>5</v>
      </c>
      <c r="E14" s="146"/>
      <c r="F14" s="146"/>
      <c r="G14" s="146"/>
      <c r="H14" s="146"/>
      <c r="I14" s="148"/>
      <c r="K14" s="505" t="str">
        <f>IF(M14="","",ROW(J4)-COUNTBLANK($D$11:M14))</f>
        <v/>
      </c>
      <c r="L14" s="511"/>
      <c r="M14" s="146"/>
      <c r="N14" s="146"/>
      <c r="O14" s="146"/>
      <c r="P14" s="146"/>
      <c r="Q14" s="146"/>
      <c r="R14" s="148"/>
    </row>
    <row r="15" spans="2:18" x14ac:dyDescent="0.2">
      <c r="B15" s="505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05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05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05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05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05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05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05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05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05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05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05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05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05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05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05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05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05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05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05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05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05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05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05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05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05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05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05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05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05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05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05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05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05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05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05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05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05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05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05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05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05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05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05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05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05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05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05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05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05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05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05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05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05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716" t="s">
        <v>617</v>
      </c>
      <c r="C45" s="717"/>
      <c r="D45" s="717"/>
      <c r="E45" s="717"/>
      <c r="F45" s="717"/>
      <c r="G45" s="717"/>
      <c r="H45" s="717"/>
      <c r="I45" s="718"/>
      <c r="K45" s="716" t="s">
        <v>617</v>
      </c>
      <c r="L45" s="717"/>
      <c r="M45" s="717"/>
      <c r="N45" s="717"/>
      <c r="O45" s="717"/>
      <c r="P45" s="717"/>
      <c r="Q45" s="717"/>
      <c r="R45" s="718"/>
    </row>
    <row r="46" spans="2:18" x14ac:dyDescent="0.2">
      <c r="B46" s="514">
        <f>IF(D46="","",ROW(A36)-COUNTBLANK($D$11:D46))</f>
        <v>3</v>
      </c>
      <c r="C46" s="511">
        <v>44679</v>
      </c>
      <c r="D46" s="517">
        <v>0.5</v>
      </c>
      <c r="E46" s="503" t="s">
        <v>299</v>
      </c>
      <c r="F46" s="146"/>
      <c r="G46" s="146"/>
      <c r="H46" s="146"/>
      <c r="I46" s="148"/>
      <c r="K46" s="514" t="str">
        <f>IF(M46="","",ROW(J36)-COUNTBLANK($D$11:M46))</f>
        <v/>
      </c>
      <c r="L46" s="511"/>
      <c r="M46" s="146"/>
      <c r="N46" s="503" t="s">
        <v>299</v>
      </c>
      <c r="O46" s="146"/>
      <c r="P46" s="146"/>
      <c r="Q46" s="146"/>
      <c r="R46" s="148"/>
    </row>
    <row r="47" spans="2:18" x14ac:dyDescent="0.2">
      <c r="B47" s="505" t="str">
        <f>IF(D47="","",ROW(A37)-COUNTBLANK($D$11:D47))</f>
        <v/>
      </c>
      <c r="C47" s="146"/>
      <c r="D47" s="517"/>
      <c r="E47" s="146"/>
      <c r="F47" s="146"/>
      <c r="G47" s="146"/>
      <c r="H47" s="146"/>
      <c r="I47" s="148"/>
      <c r="K47" s="505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05" t="str">
        <f>IF(D48="","",ROW(A38)-COUNTBLANK($D$11:D48))</f>
        <v/>
      </c>
      <c r="C48" s="146"/>
      <c r="D48" s="517"/>
      <c r="E48" s="146"/>
      <c r="F48" s="146"/>
      <c r="G48" s="146"/>
      <c r="H48" s="146"/>
      <c r="I48" s="148"/>
      <c r="K48" s="505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05">
        <f>IF(D49="","",ROW(A39)-COUNTBLANK($D$11:D49))</f>
        <v>4</v>
      </c>
      <c r="C49" s="511">
        <v>44683</v>
      </c>
      <c r="D49" s="517">
        <v>5</v>
      </c>
      <c r="E49" s="146"/>
      <c r="F49" s="146"/>
      <c r="G49" s="146"/>
      <c r="H49" s="146"/>
      <c r="I49" s="148"/>
      <c r="K49" s="505" t="str">
        <f>IF(M49="","",ROW(J39)-COUNTBLANK($D$11:M49))</f>
        <v/>
      </c>
      <c r="L49" s="511"/>
      <c r="M49" s="146"/>
      <c r="N49" s="146"/>
      <c r="O49" s="146"/>
      <c r="P49" s="146"/>
      <c r="Q49" s="146"/>
      <c r="R49" s="148"/>
    </row>
    <row r="50" spans="2:18" x14ac:dyDescent="0.2">
      <c r="B50" s="505" t="str">
        <f>IF(D50="","",ROW(A40)-COUNTBLANK($D$11:D50))</f>
        <v/>
      </c>
      <c r="C50" s="146"/>
      <c r="D50" s="517"/>
      <c r="E50" s="146"/>
      <c r="F50" s="146"/>
      <c r="G50" s="146"/>
      <c r="H50" s="146"/>
      <c r="I50" s="148"/>
      <c r="K50" s="505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05" t="str">
        <f>IF(D51="","",ROW(A41)-COUNTBLANK($D$11:D51))</f>
        <v/>
      </c>
      <c r="C51" s="146"/>
      <c r="D51" s="517"/>
      <c r="E51" s="146"/>
      <c r="F51" s="146"/>
      <c r="G51" s="146"/>
      <c r="H51" s="146"/>
      <c r="I51" s="148"/>
      <c r="K51" s="505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05" t="str">
        <f>IF(D52="","",ROW(A42)-COUNTBLANK($D$11:D52))</f>
        <v/>
      </c>
      <c r="C52" s="146"/>
      <c r="D52" s="517"/>
      <c r="E52" s="146"/>
      <c r="F52" s="146"/>
      <c r="G52" s="146"/>
      <c r="H52" s="146"/>
      <c r="I52" s="148"/>
      <c r="K52" s="505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05" t="str">
        <f>IF(D53="","",ROW(A43)-COUNTBLANK($D$11:D53))</f>
        <v/>
      </c>
      <c r="C53" s="146"/>
      <c r="D53" s="517"/>
      <c r="E53" s="146"/>
      <c r="F53" s="146"/>
      <c r="G53" s="146"/>
      <c r="H53" s="146"/>
      <c r="I53" s="148"/>
      <c r="K53" s="505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05" t="str">
        <f>IF(D54="","",ROW(A46)-COUNTBLANK($D$11:D54))</f>
        <v/>
      </c>
      <c r="C54" s="146"/>
      <c r="D54" s="517"/>
      <c r="E54" s="146"/>
      <c r="F54" s="146"/>
      <c r="G54" s="146"/>
      <c r="H54" s="146"/>
      <c r="I54" s="148"/>
      <c r="K54" s="505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05" t="str">
        <f>IF(D55="","",ROW(A47)-COUNTBLANK($D$11:D55))</f>
        <v/>
      </c>
      <c r="C55" s="146"/>
      <c r="D55" s="517"/>
      <c r="E55" s="146"/>
      <c r="F55" s="146"/>
      <c r="G55" s="146"/>
      <c r="H55" s="146"/>
      <c r="I55" s="148"/>
      <c r="K55" s="505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05" t="str">
        <f>IF(D56="","",ROW(A48)-COUNTBLANK($D$11:D56))</f>
        <v/>
      </c>
      <c r="C56" s="146"/>
      <c r="D56" s="517"/>
      <c r="E56" s="146"/>
      <c r="F56" s="146"/>
      <c r="G56" s="146"/>
      <c r="H56" s="146"/>
      <c r="I56" s="148"/>
      <c r="K56" s="505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05" t="str">
        <f>IF(D57="","",ROW(A49)-COUNTBLANK($D$11:D57))</f>
        <v/>
      </c>
      <c r="C57" s="146"/>
      <c r="D57" s="517"/>
      <c r="E57" s="146"/>
      <c r="F57" s="146"/>
      <c r="G57" s="146"/>
      <c r="H57" s="146"/>
      <c r="I57" s="148"/>
      <c r="K57" s="505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05" t="str">
        <f>IF(D58="","",ROW(A50)-COUNTBLANK($D$11:D58))</f>
        <v/>
      </c>
      <c r="C58" s="146"/>
      <c r="D58" s="517"/>
      <c r="E58" s="146"/>
      <c r="F58" s="146"/>
      <c r="G58" s="146"/>
      <c r="H58" s="146"/>
      <c r="I58" s="148"/>
      <c r="K58" s="505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05" t="str">
        <f>IF(D59="","",ROW(A51)-COUNTBLANK($D$11:D59))</f>
        <v/>
      </c>
      <c r="C59" s="146"/>
      <c r="D59" s="517"/>
      <c r="E59" s="146"/>
      <c r="F59" s="146"/>
      <c r="G59" s="146"/>
      <c r="H59" s="146"/>
      <c r="I59" s="148"/>
      <c r="K59" s="505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05" t="str">
        <f>IF(D60="","",ROW(A52)-COUNTBLANK($D$11:D60))</f>
        <v/>
      </c>
      <c r="C60" s="146"/>
      <c r="D60" s="517"/>
      <c r="E60" s="146"/>
      <c r="F60" s="146"/>
      <c r="G60" s="146"/>
      <c r="H60" s="146"/>
      <c r="I60" s="148"/>
      <c r="K60" s="505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05" t="str">
        <f>IF(D61="","",ROW(A53)-COUNTBLANK($D$11:D61))</f>
        <v/>
      </c>
      <c r="C61" s="146"/>
      <c r="D61" s="517"/>
      <c r="E61" s="146"/>
      <c r="F61" s="146"/>
      <c r="G61" s="146"/>
      <c r="H61" s="146"/>
      <c r="I61" s="148"/>
      <c r="K61" s="505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05" t="str">
        <f>IF(D62="","",ROW(A54)-COUNTBLANK($D$11:D62))</f>
        <v/>
      </c>
      <c r="C62" s="146"/>
      <c r="D62" s="517"/>
      <c r="E62" s="146"/>
      <c r="F62" s="146"/>
      <c r="G62" s="146"/>
      <c r="H62" s="146"/>
      <c r="I62" s="148"/>
      <c r="K62" s="505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05" t="str">
        <f>IF(D63="","",ROW(A55)-COUNTBLANK($D$11:D63))</f>
        <v/>
      </c>
      <c r="C63" s="146"/>
      <c r="D63" s="517"/>
      <c r="E63" s="146"/>
      <c r="F63" s="146"/>
      <c r="G63" s="146"/>
      <c r="H63" s="146"/>
      <c r="I63" s="148"/>
      <c r="K63" s="505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05" t="str">
        <f>IF(D64="","",ROW(A56)-COUNTBLANK($D$11:D64))</f>
        <v/>
      </c>
      <c r="C64" s="146"/>
      <c r="D64" s="517"/>
      <c r="E64" s="146"/>
      <c r="F64" s="146"/>
      <c r="G64" s="146"/>
      <c r="H64" s="146"/>
      <c r="I64" s="148"/>
      <c r="K64" s="505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05" t="str">
        <f>IF(D65="","",ROW(A57)-COUNTBLANK($D$11:D65))</f>
        <v/>
      </c>
      <c r="C65" s="146"/>
      <c r="D65" s="517"/>
      <c r="E65" s="146"/>
      <c r="F65" s="146"/>
      <c r="G65" s="146"/>
      <c r="H65" s="146"/>
      <c r="I65" s="148"/>
      <c r="K65" s="505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05" t="str">
        <f>IF(D66="","",ROW(A58)-COUNTBLANK($D$11:D66))</f>
        <v/>
      </c>
      <c r="C66" s="146"/>
      <c r="D66" s="517"/>
      <c r="E66" s="146"/>
      <c r="F66" s="146"/>
      <c r="G66" s="146"/>
      <c r="H66" s="146"/>
      <c r="I66" s="148"/>
      <c r="K66" s="505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05" t="str">
        <f>IF(D67="","",ROW(A59)-COUNTBLANK($D$11:D67))</f>
        <v/>
      </c>
      <c r="C67" s="146"/>
      <c r="D67" s="517"/>
      <c r="E67" s="146"/>
      <c r="F67" s="146"/>
      <c r="G67" s="146"/>
      <c r="H67" s="146"/>
      <c r="I67" s="148"/>
      <c r="K67" s="505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05" t="str">
        <f>IF(D68="","",ROW(A60)-COUNTBLANK($D$11:D68))</f>
        <v/>
      </c>
      <c r="C68" s="146"/>
      <c r="D68" s="517"/>
      <c r="E68" s="146"/>
      <c r="F68" s="146"/>
      <c r="G68" s="146"/>
      <c r="H68" s="146"/>
      <c r="I68" s="148"/>
      <c r="K68" s="505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05" t="str">
        <f>IF(D69="","",ROW(A61)-COUNTBLANK($D$11:D69))</f>
        <v/>
      </c>
      <c r="C69" s="146"/>
      <c r="D69" s="517"/>
      <c r="E69" s="146"/>
      <c r="F69" s="146"/>
      <c r="G69" s="146"/>
      <c r="H69" s="146"/>
      <c r="I69" s="148"/>
      <c r="K69" s="505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05" t="str">
        <f>IF(D70="","",ROW(A62)-COUNTBLANK($D$11:D70))</f>
        <v/>
      </c>
      <c r="C70" s="146"/>
      <c r="D70" s="517"/>
      <c r="E70" s="146"/>
      <c r="F70" s="146"/>
      <c r="G70" s="146"/>
      <c r="H70" s="146"/>
      <c r="I70" s="148"/>
      <c r="K70" s="505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05" t="str">
        <f>IF(D71="","",ROW(A63)-COUNTBLANK($D$11:D71))</f>
        <v/>
      </c>
      <c r="C71" s="146"/>
      <c r="D71" s="517"/>
      <c r="E71" s="146"/>
      <c r="F71" s="146"/>
      <c r="G71" s="146"/>
      <c r="H71" s="146"/>
      <c r="I71" s="148"/>
      <c r="K71" s="505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05" t="str">
        <f>IF(D72="","",ROW(A64)-COUNTBLANK($D$11:D72))</f>
        <v/>
      </c>
      <c r="C72" s="146"/>
      <c r="D72" s="517"/>
      <c r="E72" s="146"/>
      <c r="F72" s="146"/>
      <c r="G72" s="146"/>
      <c r="H72" s="146"/>
      <c r="I72" s="148"/>
      <c r="K72" s="505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05" t="str">
        <f>IF(D73="","",ROW(A65)-COUNTBLANK($D$11:D73))</f>
        <v/>
      </c>
      <c r="C73" s="146"/>
      <c r="D73" s="517"/>
      <c r="E73" s="146"/>
      <c r="F73" s="146"/>
      <c r="G73" s="146"/>
      <c r="H73" s="146"/>
      <c r="I73" s="148"/>
      <c r="K73" s="505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05" t="str">
        <f>IF(D74="","",ROW(A66)-COUNTBLANK($D$11:D74))</f>
        <v/>
      </c>
      <c r="C74" s="146"/>
      <c r="D74" s="517"/>
      <c r="E74" s="146"/>
      <c r="F74" s="146"/>
      <c r="G74" s="146"/>
      <c r="H74" s="146"/>
      <c r="I74" s="148"/>
      <c r="K74" s="505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05" t="str">
        <f>IF(D75="","",ROW(A67)-COUNTBLANK($D$11:D75))</f>
        <v/>
      </c>
      <c r="C75" s="146"/>
      <c r="D75" s="517"/>
      <c r="E75" s="146"/>
      <c r="F75" s="146"/>
      <c r="G75" s="146"/>
      <c r="H75" s="146"/>
      <c r="I75" s="148"/>
      <c r="K75" s="505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05" t="str">
        <f>IF(D76="","",ROW(A68)-COUNTBLANK($D$11:D76))</f>
        <v/>
      </c>
      <c r="C76" s="146"/>
      <c r="D76" s="517"/>
      <c r="E76" s="146"/>
      <c r="F76" s="146"/>
      <c r="G76" s="146"/>
      <c r="H76" s="146"/>
      <c r="I76" s="148"/>
      <c r="K76" s="505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18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716" t="s">
        <v>618</v>
      </c>
      <c r="C80" s="717"/>
      <c r="D80" s="717"/>
      <c r="E80" s="717"/>
      <c r="F80" s="717"/>
      <c r="G80" s="717"/>
      <c r="H80" s="717"/>
      <c r="I80" s="718"/>
      <c r="K80" s="716" t="s">
        <v>618</v>
      </c>
      <c r="L80" s="717"/>
      <c r="M80" s="717"/>
      <c r="N80" s="717"/>
      <c r="O80" s="717"/>
      <c r="P80" s="717"/>
      <c r="Q80" s="717"/>
      <c r="R80" s="718"/>
    </row>
    <row r="81" spans="2:18" x14ac:dyDescent="0.2">
      <c r="B81" s="514">
        <f>IF(D81="","",ROW(A71)-COUNTBLANK($D$11:D81))</f>
        <v>6</v>
      </c>
      <c r="C81" s="511">
        <v>44679</v>
      </c>
      <c r="D81" s="146">
        <v>7</v>
      </c>
      <c r="E81" s="503" t="s">
        <v>299</v>
      </c>
      <c r="F81" s="146"/>
      <c r="G81" s="146"/>
      <c r="H81" s="146"/>
      <c r="I81" s="148"/>
      <c r="K81" s="514">
        <f ca="1">IF(M81="","",ROW(J71)-COUNTBLANK($D$11:M81))</f>
        <v>5</v>
      </c>
      <c r="L81" s="511">
        <v>44679</v>
      </c>
      <c r="M81" s="146">
        <v>7</v>
      </c>
      <c r="N81" s="503" t="s">
        <v>299</v>
      </c>
      <c r="O81" s="146"/>
      <c r="P81" s="146"/>
      <c r="Q81" s="146"/>
      <c r="R81" s="148"/>
    </row>
    <row r="82" spans="2:18" x14ac:dyDescent="0.2">
      <c r="B82" s="505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05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05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05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05">
        <f>IF(D84="","",ROW(A74)-COUNTBLANK($D$11:D84))</f>
        <v>7</v>
      </c>
      <c r="C84" s="511">
        <v>44683</v>
      </c>
      <c r="D84" s="146">
        <v>5</v>
      </c>
      <c r="E84" s="146"/>
      <c r="F84" s="146"/>
      <c r="G84" s="146"/>
      <c r="H84" s="146"/>
      <c r="I84" s="148"/>
      <c r="K84" s="505">
        <f ca="1">IF(M84="","",ROW(J74)-COUNTBLANK($D$11:M84))</f>
        <v>6</v>
      </c>
      <c r="L84" s="511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05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05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05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05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05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05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05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05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05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05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05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05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05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05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05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05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05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05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05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05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05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05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05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05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05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05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05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05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05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05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05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05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05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05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05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05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05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05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05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05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05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05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05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05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05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05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05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05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05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05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05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05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05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05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716" t="s">
        <v>619</v>
      </c>
      <c r="C115" s="717"/>
      <c r="D115" s="717"/>
      <c r="E115" s="717"/>
      <c r="F115" s="717"/>
      <c r="G115" s="717"/>
      <c r="H115" s="717"/>
      <c r="I115" s="718"/>
      <c r="K115" s="716" t="s">
        <v>619</v>
      </c>
      <c r="L115" s="717"/>
      <c r="M115" s="717"/>
      <c r="N115" s="717"/>
      <c r="O115" s="717"/>
      <c r="P115" s="717"/>
      <c r="Q115" s="717"/>
      <c r="R115" s="718"/>
    </row>
    <row r="116" spans="2:18" x14ac:dyDescent="0.2">
      <c r="B116" s="514">
        <f>IF(D116="","",ROW(A106)-COUNTBLANK($D$11:D116))</f>
        <v>8</v>
      </c>
      <c r="C116" s="511">
        <v>44679</v>
      </c>
      <c r="D116" s="146">
        <v>7</v>
      </c>
      <c r="E116" s="503" t="s">
        <v>299</v>
      </c>
      <c r="F116" s="146"/>
      <c r="G116" s="146"/>
      <c r="H116" s="146"/>
      <c r="I116" s="148"/>
      <c r="K116" s="514">
        <f ca="1">IF(M116="","",ROW(J106)-COUNTBLANK($D$11:M116))</f>
        <v>7</v>
      </c>
      <c r="L116" s="511">
        <v>44679</v>
      </c>
      <c r="M116" s="146">
        <v>7</v>
      </c>
      <c r="N116" s="503" t="s">
        <v>299</v>
      </c>
      <c r="O116" s="146"/>
      <c r="P116" s="146"/>
      <c r="Q116" s="146"/>
      <c r="R116" s="148"/>
    </row>
    <row r="117" spans="2:18" x14ac:dyDescent="0.2">
      <c r="B117" s="505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05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05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05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05">
        <f>IF(D119="","",ROW(A109)-COUNTBLANK($D$11:D119))</f>
        <v>9</v>
      </c>
      <c r="C119" s="511">
        <v>44683</v>
      </c>
      <c r="D119" s="146">
        <v>5</v>
      </c>
      <c r="E119" s="146"/>
      <c r="F119" s="146"/>
      <c r="G119" s="146"/>
      <c r="H119" s="146"/>
      <c r="I119" s="148"/>
      <c r="K119" s="505">
        <f ca="1">IF(M119="","",ROW(J109)-COUNTBLANK($D$11:M119))</f>
        <v>8</v>
      </c>
      <c r="L119" s="511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05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05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05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05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05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05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05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05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05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05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05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05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05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05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05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05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05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05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05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05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05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05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05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05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05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05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05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05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05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05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05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05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05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05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05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05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05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05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05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05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05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05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05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05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05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05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05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05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05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05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05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05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05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05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  <mergeCell ref="B115:I115"/>
    <mergeCell ref="K10:R10"/>
    <mergeCell ref="K45:R45"/>
    <mergeCell ref="K80:R80"/>
    <mergeCell ref="K115:R115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2022-08-06T23:37:41Z</dcterms:modified>
</cp:coreProperties>
</file>