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240" windowWidth="20490" windowHeight="741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D219" i="15" l="1"/>
  <c r="E219" i="15"/>
  <c r="F219" i="15"/>
  <c r="G219" i="15"/>
  <c r="H219" i="15"/>
  <c r="I219" i="15"/>
  <c r="J219" i="15"/>
  <c r="K219" i="15"/>
  <c r="L219" i="15"/>
  <c r="M219" i="15"/>
  <c r="N219" i="15"/>
  <c r="O219" i="15"/>
  <c r="P219" i="15"/>
  <c r="Q219" i="15"/>
  <c r="R219" i="15"/>
  <c r="S219" i="15"/>
  <c r="T219" i="15"/>
  <c r="T277" i="15" l="1"/>
  <c r="S277" i="15"/>
  <c r="R277" i="15"/>
  <c r="Q277" i="15"/>
  <c r="P277" i="15"/>
  <c r="O277" i="15"/>
  <c r="N277" i="15"/>
  <c r="M277" i="15"/>
  <c r="L277" i="15"/>
  <c r="K277" i="15"/>
  <c r="J277" i="15"/>
  <c r="I277" i="15"/>
  <c r="H277" i="15"/>
  <c r="G277" i="15"/>
  <c r="F277" i="15"/>
  <c r="E277" i="15"/>
  <c r="D277" i="15"/>
  <c r="C277" i="15"/>
  <c r="R276" i="15"/>
  <c r="Q276" i="15"/>
  <c r="P276" i="15"/>
  <c r="O276" i="15"/>
  <c r="N276" i="15"/>
  <c r="M276" i="15"/>
  <c r="L276" i="15"/>
  <c r="K276" i="15"/>
  <c r="J276" i="15"/>
  <c r="I276" i="15"/>
  <c r="G276" i="15"/>
  <c r="C274" i="15"/>
  <c r="C275" i="15" s="1"/>
  <c r="C272" i="15"/>
  <c r="C271" i="15"/>
  <c r="C270" i="15"/>
  <c r="C269" i="15"/>
  <c r="C265" i="15"/>
  <c r="C266" i="15" s="1"/>
  <c r="C263" i="15"/>
  <c r="C262" i="15"/>
  <c r="C261" i="15"/>
  <c r="C260" i="15"/>
  <c r="C259" i="15"/>
  <c r="C258" i="15"/>
  <c r="C257" i="15"/>
  <c r="C253" i="15"/>
  <c r="C254" i="15" s="1"/>
  <c r="C251" i="15"/>
  <c r="C250" i="15"/>
  <c r="C249" i="15"/>
  <c r="C248" i="15"/>
  <c r="C247" i="15"/>
  <c r="C246" i="15"/>
  <c r="C245" i="15"/>
  <c r="C239" i="15"/>
  <c r="C238" i="15"/>
  <c r="C237" i="15"/>
  <c r="C236" i="15"/>
  <c r="C235" i="15"/>
  <c r="C234" i="15"/>
  <c r="C233" i="15"/>
  <c r="C215" i="15"/>
  <c r="T211" i="15"/>
  <c r="S211" i="15"/>
  <c r="R211" i="15"/>
  <c r="Q211" i="15"/>
  <c r="P211" i="15"/>
  <c r="O211" i="15"/>
  <c r="N211" i="15"/>
  <c r="M211" i="15"/>
  <c r="L211" i="15"/>
  <c r="K211" i="15"/>
  <c r="J211" i="15"/>
  <c r="I211" i="15"/>
  <c r="H211" i="15"/>
  <c r="G211" i="15"/>
  <c r="F211" i="15"/>
  <c r="E211" i="15"/>
  <c r="D211" i="15"/>
  <c r="C222" i="15"/>
  <c r="C223" i="15"/>
  <c r="C224" i="15"/>
  <c r="C225" i="15"/>
  <c r="C226" i="15"/>
  <c r="C227" i="15"/>
  <c r="C229" i="15"/>
  <c r="C230" i="15" s="1"/>
  <c r="C211" i="15" l="1"/>
  <c r="C209" i="15"/>
  <c r="F24" i="15" l="1"/>
  <c r="F25" i="15"/>
  <c r="F6" i="15"/>
  <c r="F35" i="15" l="1"/>
  <c r="F37" i="15" s="1"/>
  <c r="F17" i="15"/>
  <c r="F34" i="15"/>
  <c r="C7" i="15"/>
  <c r="F16" i="15" l="1"/>
  <c r="F59" i="15"/>
  <c r="F58" i="15"/>
  <c r="C159" i="15"/>
  <c r="F68" i="15" l="1"/>
  <c r="F69" i="15"/>
  <c r="C200" i="15"/>
  <c r="C201" i="15"/>
  <c r="C202" i="15"/>
  <c r="C203" i="15"/>
  <c r="C204" i="15"/>
  <c r="C205" i="15"/>
  <c r="C199" i="15"/>
  <c r="C190" i="15"/>
  <c r="C191" i="15"/>
  <c r="C192" i="15"/>
  <c r="C193" i="15"/>
  <c r="C194" i="15"/>
  <c r="C195" i="15"/>
  <c r="C189" i="15"/>
  <c r="C181" i="15"/>
  <c r="C182" i="15"/>
  <c r="C183" i="15"/>
  <c r="C184" i="15"/>
  <c r="C185" i="15"/>
  <c r="C180" i="15"/>
  <c r="F79" i="15" l="1"/>
  <c r="F78" i="15"/>
  <c r="L6" i="15"/>
  <c r="M6" i="15"/>
  <c r="N6" i="15"/>
  <c r="O6" i="15"/>
  <c r="P6" i="15"/>
  <c r="Q6" i="15"/>
  <c r="R6" i="15"/>
  <c r="S6" i="15"/>
  <c r="T6" i="15"/>
  <c r="E6" i="15"/>
  <c r="G6" i="15"/>
  <c r="H6" i="15"/>
  <c r="I6" i="15"/>
  <c r="J6" i="15"/>
  <c r="K6" i="15"/>
  <c r="D6" i="15"/>
  <c r="G24" i="15"/>
  <c r="G25" i="15"/>
  <c r="F88" i="15" l="1"/>
  <c r="F89" i="15"/>
  <c r="F95" i="15" s="1"/>
  <c r="G34" i="15"/>
  <c r="G17" i="15"/>
  <c r="G35" i="15"/>
  <c r="G37" i="15" s="1"/>
  <c r="F116" i="15" l="1"/>
  <c r="F117" i="15"/>
  <c r="F126" i="15" s="1"/>
  <c r="F94" i="15"/>
  <c r="F49" i="15" s="1"/>
  <c r="F50" i="15"/>
  <c r="G16" i="15"/>
  <c r="G58" i="15"/>
  <c r="G59" i="15"/>
  <c r="F127" i="15" l="1"/>
  <c r="F137" i="15" s="1"/>
  <c r="F48" i="15"/>
  <c r="G68" i="15"/>
  <c r="G69" i="15"/>
  <c r="C179" i="15"/>
  <c r="C171" i="15"/>
  <c r="C172" i="15"/>
  <c r="C173" i="15"/>
  <c r="C174" i="15"/>
  <c r="C175" i="15"/>
  <c r="C170" i="15"/>
  <c r="C169" i="15"/>
  <c r="C165" i="15"/>
  <c r="C164" i="15"/>
  <c r="F136" i="15" l="1"/>
  <c r="F146" i="15" s="1"/>
  <c r="G78" i="15"/>
  <c r="G79" i="15"/>
  <c r="F147" i="15" l="1"/>
  <c r="F155" i="15" s="1"/>
  <c r="G88" i="15"/>
  <c r="G89" i="15"/>
  <c r="G95" i="15" s="1"/>
  <c r="C144" i="15"/>
  <c r="C135" i="15"/>
  <c r="C134" i="15"/>
  <c r="C133" i="15"/>
  <c r="C132" i="15"/>
  <c r="C125" i="15"/>
  <c r="C124" i="15"/>
  <c r="C123" i="15"/>
  <c r="C122" i="15"/>
  <c r="C131" i="15"/>
  <c r="F166" i="15" l="1"/>
  <c r="F167" i="15"/>
  <c r="F177" i="15" s="1"/>
  <c r="F154" i="15"/>
  <c r="F109" i="15" s="1"/>
  <c r="F111" i="15"/>
  <c r="G50" i="15"/>
  <c r="G117" i="15"/>
  <c r="G116" i="15"/>
  <c r="G94" i="15"/>
  <c r="G49" i="15" s="1"/>
  <c r="C119" i="15"/>
  <c r="C91" i="15"/>
  <c r="G48" i="15" l="1"/>
  <c r="F176" i="15"/>
  <c r="F186" i="15" s="1"/>
  <c r="F110" i="15"/>
  <c r="G127" i="15"/>
  <c r="G126" i="15"/>
  <c r="C112" i="15"/>
  <c r="F187" i="15" l="1"/>
  <c r="F197" i="15"/>
  <c r="F196" i="15"/>
  <c r="G136" i="15"/>
  <c r="G137" i="15"/>
  <c r="E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D25" i="15"/>
  <c r="G147" i="15" l="1"/>
  <c r="G155" i="15" s="1"/>
  <c r="F163" i="15"/>
  <c r="F206" i="15"/>
  <c r="F207" i="15"/>
  <c r="G146" i="15"/>
  <c r="E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D24" i="15"/>
  <c r="C113" i="15"/>
  <c r="C52" i="15"/>
  <c r="C19" i="15"/>
  <c r="C18" i="15"/>
  <c r="F228" i="15" l="1"/>
  <c r="F162" i="15" s="1"/>
  <c r="F210" i="15"/>
  <c r="F229" i="15"/>
  <c r="F8" i="15"/>
  <c r="G166" i="15"/>
  <c r="G167" i="15"/>
  <c r="G154" i="15"/>
  <c r="G109" i="15" s="1"/>
  <c r="G111" i="15"/>
  <c r="E17" i="15"/>
  <c r="I17" i="15"/>
  <c r="J17" i="15"/>
  <c r="K17" i="15"/>
  <c r="M17" i="15"/>
  <c r="N17" i="15"/>
  <c r="O17" i="15"/>
  <c r="R17" i="15"/>
  <c r="D17" i="15"/>
  <c r="L17" i="15"/>
  <c r="Q17" i="15"/>
  <c r="S17" i="15"/>
  <c r="T17" i="15"/>
  <c r="F241" i="15" l="1"/>
  <c r="F240" i="15"/>
  <c r="F161" i="15"/>
  <c r="G110" i="15"/>
  <c r="G177" i="15"/>
  <c r="G176" i="15"/>
  <c r="H17" i="15"/>
  <c r="P17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F252" i="15" l="1"/>
  <c r="F253" i="15"/>
  <c r="F7" i="15"/>
  <c r="G187" i="15"/>
  <c r="G186" i="15"/>
  <c r="B77" i="16"/>
  <c r="B42" i="16"/>
  <c r="C153" i="15"/>
  <c r="C152" i="15"/>
  <c r="C151" i="15"/>
  <c r="C150" i="15"/>
  <c r="C149" i="15"/>
  <c r="C145" i="15"/>
  <c r="C143" i="15"/>
  <c r="C142" i="15"/>
  <c r="C141" i="15"/>
  <c r="C140" i="15"/>
  <c r="C139" i="15"/>
  <c r="C130" i="15"/>
  <c r="C129" i="15"/>
  <c r="C121" i="15"/>
  <c r="C120" i="15"/>
  <c r="C115" i="15"/>
  <c r="C114" i="15"/>
  <c r="F265" i="15" l="1"/>
  <c r="F264" i="15"/>
  <c r="G196" i="15"/>
  <c r="G197" i="15"/>
  <c r="C20" i="15"/>
  <c r="C21" i="15"/>
  <c r="C22" i="15"/>
  <c r="C23" i="15"/>
  <c r="C28" i="15"/>
  <c r="C29" i="15"/>
  <c r="C30" i="15"/>
  <c r="C31" i="15"/>
  <c r="C32" i="15"/>
  <c r="C33" i="15"/>
  <c r="C53" i="15"/>
  <c r="C54" i="15"/>
  <c r="C55" i="15"/>
  <c r="C56" i="15"/>
  <c r="C57" i="15"/>
  <c r="C62" i="15"/>
  <c r="C63" i="15"/>
  <c r="C64" i="15"/>
  <c r="C65" i="15"/>
  <c r="C66" i="15"/>
  <c r="C67" i="15"/>
  <c r="C72" i="15"/>
  <c r="C73" i="15"/>
  <c r="C74" i="15"/>
  <c r="C75" i="15"/>
  <c r="C76" i="15"/>
  <c r="C77" i="15"/>
  <c r="C82" i="15"/>
  <c r="C83" i="15"/>
  <c r="C84" i="15"/>
  <c r="C85" i="15"/>
  <c r="C86" i="15"/>
  <c r="C87" i="15"/>
  <c r="C92" i="15"/>
  <c r="C93" i="15"/>
  <c r="F273" i="15" l="1"/>
  <c r="F274" i="15"/>
  <c r="F220" i="15"/>
  <c r="F221" i="15"/>
  <c r="G206" i="15"/>
  <c r="G207" i="15"/>
  <c r="G163" i="15"/>
  <c r="N29" i="1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F276" i="15" l="1"/>
  <c r="F10" i="15"/>
  <c r="F11" i="15" s="1"/>
  <c r="F9" i="15"/>
  <c r="G210" i="15"/>
  <c r="G228" i="15"/>
  <c r="G229" i="15"/>
  <c r="G161" i="15"/>
  <c r="G8" i="15"/>
  <c r="P11" i="8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G241" i="15" l="1"/>
  <c r="G240" i="15"/>
  <c r="G7" i="15"/>
  <c r="G162" i="15"/>
  <c r="O15" i="8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G252" i="15" l="1"/>
  <c r="G253" i="15"/>
  <c r="L937" i="12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G265" i="15" l="1"/>
  <c r="G264" i="15"/>
  <c r="L757" i="12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G274" i="15" l="1"/>
  <c r="G273" i="15"/>
  <c r="G221" i="15"/>
  <c r="G220" i="15"/>
  <c r="L749" i="12"/>
  <c r="L671" i="12"/>
  <c r="L662" i="12"/>
  <c r="L632" i="12"/>
  <c r="L574" i="12"/>
  <c r="I574" i="12"/>
  <c r="L565" i="12"/>
  <c r="L556" i="12"/>
  <c r="L535" i="12"/>
  <c r="L534" i="12"/>
  <c r="K532" i="12"/>
  <c r="G9" i="15" l="1"/>
  <c r="G10" i="15"/>
  <c r="G11" i="15" s="1"/>
  <c r="L536" i="12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I34" i="15"/>
  <c r="P34" i="15"/>
  <c r="L34" i="15"/>
  <c r="H34" i="15"/>
  <c r="S34" i="15"/>
  <c r="E34" i="15"/>
  <c r="J34" i="15"/>
  <c r="K34" i="15"/>
  <c r="Q34" i="15"/>
  <c r="O34" i="15"/>
  <c r="R34" i="15"/>
  <c r="T34" i="15"/>
  <c r="M34" i="15"/>
  <c r="M58" i="15" l="1"/>
  <c r="M59" i="15"/>
  <c r="I58" i="15"/>
  <c r="I59" i="15"/>
  <c r="S58" i="15"/>
  <c r="S59" i="15"/>
  <c r="K58" i="15"/>
  <c r="K59" i="15"/>
  <c r="H58" i="15"/>
  <c r="H59" i="15"/>
  <c r="T58" i="15"/>
  <c r="T59" i="15"/>
  <c r="R58" i="15"/>
  <c r="R59" i="15"/>
  <c r="J58" i="15"/>
  <c r="J59" i="15"/>
  <c r="L58" i="15"/>
  <c r="L59" i="15"/>
  <c r="Q58" i="15"/>
  <c r="Q59" i="15"/>
  <c r="O58" i="15"/>
  <c r="O59" i="15"/>
  <c r="E58" i="15"/>
  <c r="E59" i="15"/>
  <c r="P58" i="15"/>
  <c r="P59" i="15"/>
  <c r="M16" i="15"/>
  <c r="I16" i="15"/>
  <c r="K16" i="15"/>
  <c r="J16" i="15"/>
  <c r="O16" i="15"/>
  <c r="E16" i="15"/>
  <c r="H16" i="15"/>
  <c r="L16" i="15"/>
  <c r="S16" i="15"/>
  <c r="T16" i="15"/>
  <c r="R69" i="15"/>
  <c r="R16" i="15"/>
  <c r="Q16" i="15"/>
  <c r="P16" i="15"/>
  <c r="O69" i="15"/>
  <c r="N35" i="15"/>
  <c r="N37" i="15" s="1"/>
  <c r="R35" i="15"/>
  <c r="R37" i="15" s="1"/>
  <c r="H35" i="15"/>
  <c r="H37" i="15" s="1"/>
  <c r="L35" i="15"/>
  <c r="L37" i="15" s="1"/>
  <c r="I35" i="15"/>
  <c r="I37" i="15" s="1"/>
  <c r="T35" i="15"/>
  <c r="T37" i="15" s="1"/>
  <c r="O35" i="15"/>
  <c r="O37" i="15" s="1"/>
  <c r="P35" i="15"/>
  <c r="P37" i="15" s="1"/>
  <c r="M35" i="15"/>
  <c r="M37" i="15" s="1"/>
  <c r="Q35" i="15"/>
  <c r="Q37" i="15" s="1"/>
  <c r="K35" i="15"/>
  <c r="K37" i="15" s="1"/>
  <c r="J35" i="15"/>
  <c r="J37" i="15" s="1"/>
  <c r="E35" i="15"/>
  <c r="E37" i="15" s="1"/>
  <c r="S35" i="15"/>
  <c r="N34" i="15"/>
  <c r="P69" i="15" l="1"/>
  <c r="O68" i="15"/>
  <c r="L68" i="15"/>
  <c r="L79" i="15" s="1"/>
  <c r="R68" i="15"/>
  <c r="R79" i="15" s="1"/>
  <c r="T69" i="15"/>
  <c r="L69" i="15"/>
  <c r="P68" i="15"/>
  <c r="P79" i="15" s="1"/>
  <c r="T68" i="15"/>
  <c r="T79" i="15" s="1"/>
  <c r="N58" i="15"/>
  <c r="N59" i="15"/>
  <c r="S37" i="15"/>
  <c r="N16" i="15"/>
  <c r="I68" i="15"/>
  <c r="I69" i="15"/>
  <c r="M69" i="15"/>
  <c r="M68" i="15"/>
  <c r="J68" i="15"/>
  <c r="J69" i="15"/>
  <c r="K68" i="15"/>
  <c r="K69" i="15"/>
  <c r="S68" i="15"/>
  <c r="S69" i="15"/>
  <c r="Q68" i="15"/>
  <c r="Q69" i="15"/>
  <c r="H69" i="15"/>
  <c r="H68" i="15"/>
  <c r="O78" i="15"/>
  <c r="O79" i="15"/>
  <c r="E68" i="15"/>
  <c r="E69" i="15"/>
  <c r="R78" i="15" l="1"/>
  <c r="L78" i="15"/>
  <c r="L88" i="15" s="1"/>
  <c r="P78" i="15"/>
  <c r="P88" i="15" s="1"/>
  <c r="T78" i="15"/>
  <c r="E78" i="15"/>
  <c r="E79" i="15"/>
  <c r="O89" i="15"/>
  <c r="O95" i="15" s="1"/>
  <c r="O88" i="15"/>
  <c r="Q78" i="15"/>
  <c r="Q79" i="15"/>
  <c r="K79" i="15"/>
  <c r="K78" i="15"/>
  <c r="I79" i="15"/>
  <c r="I78" i="15"/>
  <c r="M79" i="15"/>
  <c r="M78" i="15"/>
  <c r="N68" i="15"/>
  <c r="N69" i="15"/>
  <c r="S78" i="15"/>
  <c r="S79" i="15"/>
  <c r="J79" i="15"/>
  <c r="J78" i="15"/>
  <c r="H79" i="15"/>
  <c r="H78" i="15"/>
  <c r="L89" i="15"/>
  <c r="L95" i="15" s="1"/>
  <c r="R88" i="15"/>
  <c r="R89" i="15"/>
  <c r="R95" i="15" s="1"/>
  <c r="P89" i="15" l="1"/>
  <c r="P95" i="15" s="1"/>
  <c r="T88" i="15"/>
  <c r="O94" i="15"/>
  <c r="O48" i="15" s="1"/>
  <c r="L94" i="15"/>
  <c r="L49" i="15" s="1"/>
  <c r="T89" i="15"/>
  <c r="T95" i="15" s="1"/>
  <c r="R94" i="15"/>
  <c r="R48" i="15" s="1"/>
  <c r="O117" i="15"/>
  <c r="O116" i="15"/>
  <c r="L117" i="15"/>
  <c r="L116" i="15"/>
  <c r="P117" i="15"/>
  <c r="P116" i="15"/>
  <c r="R116" i="15"/>
  <c r="R117" i="15"/>
  <c r="O50" i="15"/>
  <c r="L50" i="15"/>
  <c r="R50" i="15"/>
  <c r="P50" i="15"/>
  <c r="N78" i="15"/>
  <c r="N79" i="15"/>
  <c r="I89" i="15"/>
  <c r="I95" i="15" s="1"/>
  <c r="I88" i="15"/>
  <c r="J89" i="15"/>
  <c r="J95" i="15" s="1"/>
  <c r="J88" i="15"/>
  <c r="S89" i="15"/>
  <c r="S95" i="15" s="1"/>
  <c r="S88" i="15"/>
  <c r="E89" i="15"/>
  <c r="E95" i="15" s="1"/>
  <c r="E88" i="15"/>
  <c r="Q88" i="15"/>
  <c r="Q89" i="15"/>
  <c r="Q95" i="15" s="1"/>
  <c r="K88" i="15"/>
  <c r="K89" i="15"/>
  <c r="K95" i="15" s="1"/>
  <c r="H89" i="15"/>
  <c r="H95" i="15" s="1"/>
  <c r="H88" i="15"/>
  <c r="M88" i="15"/>
  <c r="M89" i="15"/>
  <c r="M95" i="15" s="1"/>
  <c r="P94" i="15" l="1"/>
  <c r="P49" i="15" s="1"/>
  <c r="L48" i="15"/>
  <c r="R49" i="15"/>
  <c r="H50" i="15"/>
  <c r="O49" i="15"/>
  <c r="T50" i="15"/>
  <c r="T116" i="15"/>
  <c r="Q94" i="15"/>
  <c r="Q49" i="15" s="1"/>
  <c r="J94" i="15"/>
  <c r="J48" i="15" s="1"/>
  <c r="K94" i="15"/>
  <c r="K49" i="15" s="1"/>
  <c r="H94" i="15"/>
  <c r="H49" i="15" s="1"/>
  <c r="S94" i="15"/>
  <c r="S49" i="15" s="1"/>
  <c r="I94" i="15"/>
  <c r="I49" i="15" s="1"/>
  <c r="T117" i="15"/>
  <c r="E94" i="15"/>
  <c r="E48" i="15" s="1"/>
  <c r="M94" i="15"/>
  <c r="M49" i="15" s="1"/>
  <c r="T94" i="15"/>
  <c r="T48" i="15" s="1"/>
  <c r="H116" i="15"/>
  <c r="I117" i="15"/>
  <c r="I116" i="15"/>
  <c r="R126" i="15"/>
  <c r="R127" i="15"/>
  <c r="S117" i="15"/>
  <c r="S116" i="15"/>
  <c r="Q117" i="15"/>
  <c r="Q116" i="15"/>
  <c r="E117" i="15"/>
  <c r="E116" i="15"/>
  <c r="J116" i="15"/>
  <c r="J117" i="15"/>
  <c r="P126" i="15"/>
  <c r="P127" i="15"/>
  <c r="L127" i="15"/>
  <c r="L126" i="15"/>
  <c r="M117" i="15"/>
  <c r="M116" i="15"/>
  <c r="K117" i="15"/>
  <c r="K116" i="15"/>
  <c r="O126" i="15"/>
  <c r="O127" i="15"/>
  <c r="H117" i="15"/>
  <c r="I50" i="15"/>
  <c r="K50" i="15"/>
  <c r="M50" i="15"/>
  <c r="E50" i="15"/>
  <c r="J50" i="15"/>
  <c r="Q50" i="15"/>
  <c r="S50" i="15"/>
  <c r="N88" i="15"/>
  <c r="N89" i="15"/>
  <c r="N95" i="15" s="1"/>
  <c r="P48" i="15" l="1"/>
  <c r="T126" i="15"/>
  <c r="J49" i="15"/>
  <c r="E49" i="15"/>
  <c r="H48" i="15"/>
  <c r="T127" i="15"/>
  <c r="T49" i="15"/>
  <c r="M48" i="15"/>
  <c r="S48" i="15"/>
  <c r="I48" i="15"/>
  <c r="Q48" i="15"/>
  <c r="K48" i="15"/>
  <c r="N94" i="15"/>
  <c r="N49" i="15" s="1"/>
  <c r="H126" i="15"/>
  <c r="O136" i="15"/>
  <c r="O137" i="15"/>
  <c r="S127" i="15"/>
  <c r="S126" i="15"/>
  <c r="T137" i="15"/>
  <c r="R136" i="15"/>
  <c r="R137" i="15"/>
  <c r="K126" i="15"/>
  <c r="K127" i="15"/>
  <c r="J126" i="15"/>
  <c r="J127" i="15"/>
  <c r="I127" i="15"/>
  <c r="I126" i="15"/>
  <c r="P137" i="15"/>
  <c r="P136" i="15"/>
  <c r="E126" i="15"/>
  <c r="E127" i="15"/>
  <c r="Q126" i="15"/>
  <c r="Q127" i="15"/>
  <c r="H127" i="15"/>
  <c r="N116" i="15"/>
  <c r="N117" i="15"/>
  <c r="M127" i="15"/>
  <c r="M126" i="15"/>
  <c r="L136" i="15"/>
  <c r="L137" i="15"/>
  <c r="N50" i="15"/>
  <c r="T136" i="15" l="1"/>
  <c r="N48" i="15"/>
  <c r="H136" i="15"/>
  <c r="L146" i="15"/>
  <c r="L147" i="15"/>
  <c r="L155" i="15" s="1"/>
  <c r="Q137" i="15"/>
  <c r="Q136" i="15"/>
  <c r="K137" i="15"/>
  <c r="K136" i="15"/>
  <c r="N127" i="15"/>
  <c r="N126" i="15"/>
  <c r="J137" i="15"/>
  <c r="J136" i="15"/>
  <c r="O147" i="15"/>
  <c r="O155" i="15" s="1"/>
  <c r="O146" i="15"/>
  <c r="E137" i="15"/>
  <c r="E136" i="15"/>
  <c r="I136" i="15"/>
  <c r="I137" i="15"/>
  <c r="S136" i="15"/>
  <c r="S137" i="15"/>
  <c r="H137" i="15"/>
  <c r="M136" i="15"/>
  <c r="M137" i="15"/>
  <c r="P146" i="15"/>
  <c r="P147" i="15"/>
  <c r="P155" i="15" s="1"/>
  <c r="R147" i="15"/>
  <c r="R155" i="15" s="1"/>
  <c r="R146" i="15"/>
  <c r="D35" i="15"/>
  <c r="D34" i="15"/>
  <c r="T146" i="15" l="1"/>
  <c r="T147" i="15"/>
  <c r="T155" i="15" s="1"/>
  <c r="O154" i="15"/>
  <c r="O110" i="15" s="1"/>
  <c r="R154" i="15"/>
  <c r="R110" i="15" s="1"/>
  <c r="P154" i="15"/>
  <c r="P110" i="15" s="1"/>
  <c r="L154" i="15"/>
  <c r="L110" i="15" s="1"/>
  <c r="O167" i="15"/>
  <c r="L167" i="15"/>
  <c r="R167" i="15"/>
  <c r="P167" i="15"/>
  <c r="L166" i="15"/>
  <c r="P111" i="15"/>
  <c r="L111" i="15"/>
  <c r="P166" i="15"/>
  <c r="R166" i="15"/>
  <c r="R111" i="15"/>
  <c r="O111" i="15"/>
  <c r="O166" i="15"/>
  <c r="D58" i="15"/>
  <c r="D59" i="15"/>
  <c r="H146" i="15"/>
  <c r="C35" i="15"/>
  <c r="C36" i="15" s="1"/>
  <c r="D37" i="15"/>
  <c r="C37" i="15" s="1"/>
  <c r="N137" i="15"/>
  <c r="N136" i="15"/>
  <c r="I146" i="15"/>
  <c r="I147" i="15"/>
  <c r="I155" i="15" s="1"/>
  <c r="E147" i="15"/>
  <c r="E155" i="15" s="1"/>
  <c r="E146" i="15"/>
  <c r="J147" i="15"/>
  <c r="J155" i="15" s="1"/>
  <c r="J146" i="15"/>
  <c r="Q146" i="15"/>
  <c r="Q147" i="15"/>
  <c r="Q155" i="15" s="1"/>
  <c r="S147" i="15"/>
  <c r="S155" i="15" s="1"/>
  <c r="S146" i="15"/>
  <c r="H147" i="15"/>
  <c r="H155" i="15" s="1"/>
  <c r="M146" i="15"/>
  <c r="M147" i="15"/>
  <c r="M155" i="15" s="1"/>
  <c r="K147" i="15"/>
  <c r="K155" i="15" s="1"/>
  <c r="K146" i="15"/>
  <c r="D16" i="15"/>
  <c r="C25" i="15"/>
  <c r="C26" i="15" s="1"/>
  <c r="T166" i="15" l="1"/>
  <c r="T111" i="15"/>
  <c r="L109" i="15"/>
  <c r="T154" i="15"/>
  <c r="T110" i="15" s="1"/>
  <c r="R109" i="15"/>
  <c r="O109" i="15"/>
  <c r="T167" i="15"/>
  <c r="P109" i="15"/>
  <c r="M154" i="15"/>
  <c r="M110" i="15" s="1"/>
  <c r="E154" i="15"/>
  <c r="S154" i="15"/>
  <c r="S109" i="15" s="1"/>
  <c r="J154" i="15"/>
  <c r="J109" i="15" s="1"/>
  <c r="H154" i="15"/>
  <c r="H109" i="15" s="1"/>
  <c r="K154" i="15"/>
  <c r="K110" i="15" s="1"/>
  <c r="Q154" i="15"/>
  <c r="Q109" i="15" s="1"/>
  <c r="I154" i="15"/>
  <c r="I109" i="15" s="1"/>
  <c r="K167" i="15"/>
  <c r="I167" i="15"/>
  <c r="M167" i="15"/>
  <c r="E167" i="15"/>
  <c r="H167" i="15"/>
  <c r="Q167" i="15"/>
  <c r="S167" i="15"/>
  <c r="J167" i="15"/>
  <c r="M166" i="15"/>
  <c r="H166" i="15"/>
  <c r="K111" i="15"/>
  <c r="Q166" i="15"/>
  <c r="K166" i="15"/>
  <c r="J166" i="15"/>
  <c r="H111" i="15"/>
  <c r="M111" i="15"/>
  <c r="J111" i="15"/>
  <c r="Q111" i="15"/>
  <c r="S166" i="15"/>
  <c r="S111" i="15"/>
  <c r="I166" i="15"/>
  <c r="I111" i="15"/>
  <c r="E166" i="15"/>
  <c r="E111" i="15"/>
  <c r="N147" i="15"/>
  <c r="N155" i="15" s="1"/>
  <c r="N146" i="15"/>
  <c r="D69" i="15"/>
  <c r="C69" i="15" s="1"/>
  <c r="C70" i="15" s="1"/>
  <c r="D68" i="15"/>
  <c r="C59" i="15"/>
  <c r="C60" i="15" s="1"/>
  <c r="T109" i="15" l="1"/>
  <c r="H110" i="15"/>
  <c r="J110" i="15"/>
  <c r="S110" i="15"/>
  <c r="K109" i="15"/>
  <c r="Q110" i="15"/>
  <c r="M109" i="15"/>
  <c r="E110" i="15"/>
  <c r="E109" i="15"/>
  <c r="I110" i="15"/>
  <c r="N154" i="15"/>
  <c r="N110" i="15" s="1"/>
  <c r="N167" i="15"/>
  <c r="N166" i="15"/>
  <c r="N111" i="15"/>
  <c r="D78" i="15"/>
  <c r="D79" i="15"/>
  <c r="N109" i="15" l="1"/>
  <c r="D89" i="15"/>
  <c r="D95" i="15" s="1"/>
  <c r="C95" i="15" s="1"/>
  <c r="D88" i="15"/>
  <c r="C79" i="15"/>
  <c r="C80" i="15" s="1"/>
  <c r="D94" i="15" l="1"/>
  <c r="D49" i="15" s="1"/>
  <c r="D50" i="15"/>
  <c r="D116" i="15"/>
  <c r="D117" i="15"/>
  <c r="C89" i="15"/>
  <c r="C90" i="15" s="1"/>
  <c r="D48" i="15" l="1"/>
  <c r="C117" i="15"/>
  <c r="C118" i="15" s="1"/>
  <c r="D127" i="15"/>
  <c r="C127" i="15" s="1"/>
  <c r="C128" i="15" s="1"/>
  <c r="D126" i="15"/>
  <c r="D137" i="15" l="1"/>
  <c r="C137" i="15" s="1"/>
  <c r="C138" i="15" s="1"/>
  <c r="D136" i="15"/>
  <c r="G16" i="11" l="1"/>
  <c r="G23" i="11"/>
  <c r="K23" i="11" s="1"/>
  <c r="M23" i="11" s="1"/>
  <c r="G15" i="11"/>
  <c r="G18" i="11"/>
  <c r="K18" i="11" s="1"/>
  <c r="M18" i="11" s="1"/>
  <c r="G22" i="11"/>
  <c r="K22" i="11" s="1"/>
  <c r="M22" i="11" s="1"/>
  <c r="G19" i="11"/>
  <c r="K19" i="11" s="1"/>
  <c r="M19" i="11" s="1"/>
  <c r="D146" i="15"/>
  <c r="D147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54" i="15" l="1"/>
  <c r="D110" i="15" s="1"/>
  <c r="D166" i="15"/>
  <c r="D167" i="15"/>
  <c r="C167" i="15" s="1"/>
  <c r="C168" i="15" s="1"/>
  <c r="D155" i="15"/>
  <c r="C155" i="15" s="1"/>
  <c r="C147" i="15"/>
  <c r="C148" i="15" s="1"/>
  <c r="D111" i="15"/>
  <c r="D109" i="15" l="1"/>
  <c r="D177" i="15"/>
  <c r="D176" i="15"/>
  <c r="D186" i="15" l="1"/>
  <c r="D187" i="15"/>
  <c r="E177" i="15"/>
  <c r="K177" i="15"/>
  <c r="R177" i="15"/>
  <c r="I177" i="15"/>
  <c r="M177" i="15"/>
  <c r="N177" i="15"/>
  <c r="L177" i="15"/>
  <c r="T177" i="15"/>
  <c r="M176" i="15"/>
  <c r="O177" i="15"/>
  <c r="P177" i="15"/>
  <c r="P176" i="15"/>
  <c r="H176" i="15"/>
  <c r="H177" i="15"/>
  <c r="E176" i="15"/>
  <c r="Q177" i="15"/>
  <c r="Q176" i="15"/>
  <c r="J177" i="15"/>
  <c r="J176" i="15"/>
  <c r="S176" i="15"/>
  <c r="S177" i="15"/>
  <c r="R176" i="15"/>
  <c r="L176" i="15"/>
  <c r="T176" i="15"/>
  <c r="K176" i="15"/>
  <c r="I176" i="15"/>
  <c r="N176" i="15"/>
  <c r="O176" i="15"/>
  <c r="C177" i="15" l="1"/>
  <c r="C178" i="15" s="1"/>
  <c r="K187" i="15"/>
  <c r="M187" i="15"/>
  <c r="T186" i="15"/>
  <c r="L187" i="15"/>
  <c r="N186" i="15"/>
  <c r="R186" i="15"/>
  <c r="J187" i="15"/>
  <c r="D197" i="15"/>
  <c r="D196" i="15"/>
  <c r="E187" i="15"/>
  <c r="E186" i="15"/>
  <c r="O187" i="15"/>
  <c r="T187" i="15"/>
  <c r="L186" i="15"/>
  <c r="J186" i="15"/>
  <c r="O186" i="15"/>
  <c r="M186" i="15"/>
  <c r="I186" i="15"/>
  <c r="H187" i="15"/>
  <c r="P186" i="15"/>
  <c r="Q186" i="15"/>
  <c r="S186" i="15"/>
  <c r="K186" i="15"/>
  <c r="N187" i="15"/>
  <c r="R187" i="15"/>
  <c r="I187" i="15"/>
  <c r="H186" i="15"/>
  <c r="P187" i="15"/>
  <c r="Q187" i="15"/>
  <c r="S187" i="15"/>
  <c r="T197" i="15" l="1"/>
  <c r="C187" i="15"/>
  <c r="C188" i="15" s="1"/>
  <c r="D163" i="15"/>
  <c r="K197" i="15"/>
  <c r="K196" i="15"/>
  <c r="J197" i="15"/>
  <c r="J196" i="15"/>
  <c r="T196" i="15"/>
  <c r="I196" i="15"/>
  <c r="I197" i="15"/>
  <c r="L197" i="15"/>
  <c r="L196" i="15"/>
  <c r="N196" i="15"/>
  <c r="Q197" i="15"/>
  <c r="Q196" i="15"/>
  <c r="M197" i="15"/>
  <c r="M196" i="15"/>
  <c r="N197" i="15"/>
  <c r="R196" i="15"/>
  <c r="H197" i="15"/>
  <c r="H196" i="15"/>
  <c r="P197" i="15"/>
  <c r="P196" i="15"/>
  <c r="O197" i="15"/>
  <c r="O196" i="15"/>
  <c r="R197" i="15"/>
  <c r="S196" i="15"/>
  <c r="S197" i="15"/>
  <c r="E197" i="15"/>
  <c r="E196" i="15"/>
  <c r="D206" i="15"/>
  <c r="D207" i="15"/>
  <c r="D228" i="15" l="1"/>
  <c r="D162" i="15" s="1"/>
  <c r="D210" i="15"/>
  <c r="D229" i="15"/>
  <c r="D8" i="15"/>
  <c r="C197" i="15"/>
  <c r="C198" i="15" s="1"/>
  <c r="O163" i="15"/>
  <c r="M163" i="15"/>
  <c r="T163" i="15"/>
  <c r="P163" i="15"/>
  <c r="Q163" i="15"/>
  <c r="L163" i="15"/>
  <c r="R163" i="15"/>
  <c r="S163" i="15"/>
  <c r="N163" i="15"/>
  <c r="H163" i="15"/>
  <c r="J163" i="15"/>
  <c r="I163" i="15"/>
  <c r="E163" i="15"/>
  <c r="K163" i="15"/>
  <c r="H207" i="15"/>
  <c r="H206" i="15"/>
  <c r="Q207" i="15"/>
  <c r="Q206" i="15"/>
  <c r="L207" i="15"/>
  <c r="L206" i="15"/>
  <c r="I207" i="15"/>
  <c r="I206" i="15"/>
  <c r="P207" i="15"/>
  <c r="P206" i="15"/>
  <c r="M207" i="15"/>
  <c r="M206" i="15"/>
  <c r="K207" i="15"/>
  <c r="K206" i="15"/>
  <c r="O207" i="15"/>
  <c r="O206" i="15"/>
  <c r="T207" i="15"/>
  <c r="T206" i="15"/>
  <c r="R207" i="15"/>
  <c r="R206" i="15"/>
  <c r="N207" i="15"/>
  <c r="N206" i="15"/>
  <c r="J207" i="15"/>
  <c r="J206" i="15"/>
  <c r="S207" i="15"/>
  <c r="S206" i="15"/>
  <c r="E207" i="15"/>
  <c r="E206" i="15"/>
  <c r="S210" i="15" l="1"/>
  <c r="S228" i="15"/>
  <c r="S162" i="15" s="1"/>
  <c r="S229" i="15"/>
  <c r="E229" i="15"/>
  <c r="E210" i="15"/>
  <c r="E228" i="15"/>
  <c r="E162" i="15" s="1"/>
  <c r="J210" i="15"/>
  <c r="J229" i="15"/>
  <c r="J228" i="15"/>
  <c r="R228" i="15"/>
  <c r="R210" i="15"/>
  <c r="R229" i="15"/>
  <c r="O210" i="15"/>
  <c r="O228" i="15"/>
  <c r="O229" i="15"/>
  <c r="M229" i="15"/>
  <c r="M210" i="15"/>
  <c r="M228" i="15"/>
  <c r="I210" i="15"/>
  <c r="I228" i="15"/>
  <c r="I229" i="15"/>
  <c r="Q229" i="15"/>
  <c r="Q210" i="15"/>
  <c r="Q228" i="15"/>
  <c r="T228" i="15"/>
  <c r="T162" i="15" s="1"/>
  <c r="T210" i="15"/>
  <c r="T229" i="15"/>
  <c r="K210" i="15"/>
  <c r="K228" i="15"/>
  <c r="K229" i="15"/>
  <c r="P229" i="15"/>
  <c r="P228" i="15"/>
  <c r="P210" i="15"/>
  <c r="L228" i="15"/>
  <c r="L210" i="15"/>
  <c r="L229" i="15"/>
  <c r="H229" i="15"/>
  <c r="H228" i="15"/>
  <c r="H210" i="15"/>
  <c r="N210" i="15"/>
  <c r="N228" i="15"/>
  <c r="N229" i="15"/>
  <c r="D240" i="15"/>
  <c r="D241" i="15"/>
  <c r="C241" i="15" s="1"/>
  <c r="C242" i="15" s="1"/>
  <c r="D161" i="15"/>
  <c r="D7" i="15" s="1"/>
  <c r="G11" i="11" s="1"/>
  <c r="K11" i="11" s="1"/>
  <c r="J162" i="15"/>
  <c r="R162" i="15"/>
  <c r="O161" i="15"/>
  <c r="M162" i="15"/>
  <c r="I162" i="15"/>
  <c r="Q162" i="15"/>
  <c r="N162" i="15"/>
  <c r="K161" i="15"/>
  <c r="P161" i="15"/>
  <c r="L161" i="15"/>
  <c r="H161" i="15"/>
  <c r="R8" i="15"/>
  <c r="E8" i="15"/>
  <c r="N8" i="15"/>
  <c r="Q8" i="15"/>
  <c r="O8" i="15"/>
  <c r="I8" i="15"/>
  <c r="S8" i="15"/>
  <c r="P8" i="15"/>
  <c r="J8" i="15"/>
  <c r="T8" i="15"/>
  <c r="K8" i="15"/>
  <c r="H8" i="15"/>
  <c r="L8" i="15"/>
  <c r="M8" i="15"/>
  <c r="C207" i="15"/>
  <c r="C208" i="15" s="1"/>
  <c r="P240" i="15" l="1"/>
  <c r="P241" i="15"/>
  <c r="Q241" i="15"/>
  <c r="Q240" i="15"/>
  <c r="I241" i="15"/>
  <c r="I240" i="15"/>
  <c r="D253" i="15"/>
  <c r="D252" i="15"/>
  <c r="H240" i="15"/>
  <c r="H241" i="15"/>
  <c r="L240" i="15"/>
  <c r="L241" i="15"/>
  <c r="M241" i="15"/>
  <c r="M240" i="15"/>
  <c r="O241" i="15"/>
  <c r="O240" i="15"/>
  <c r="R241" i="15"/>
  <c r="R240" i="15"/>
  <c r="E241" i="15"/>
  <c r="E240" i="15"/>
  <c r="S241" i="15"/>
  <c r="S240" i="15"/>
  <c r="N241" i="15"/>
  <c r="N240" i="15"/>
  <c r="K241" i="15"/>
  <c r="K240" i="15"/>
  <c r="T240" i="15"/>
  <c r="T241" i="15"/>
  <c r="J241" i="15"/>
  <c r="J240" i="15"/>
  <c r="M161" i="15"/>
  <c r="R161" i="15"/>
  <c r="O162" i="15"/>
  <c r="K162" i="15"/>
  <c r="J161" i="15"/>
  <c r="I161" i="15"/>
  <c r="I7" i="15" s="1"/>
  <c r="Q161" i="15"/>
  <c r="Q7" i="15" s="1"/>
  <c r="T161" i="15"/>
  <c r="T7" i="15" s="1"/>
  <c r="L7" i="15"/>
  <c r="P7" i="15"/>
  <c r="H162" i="15"/>
  <c r="N161" i="15"/>
  <c r="P162" i="15"/>
  <c r="L162" i="15"/>
  <c r="S161" i="15"/>
  <c r="E161" i="15"/>
  <c r="H7" i="15"/>
  <c r="G31" i="11"/>
  <c r="R7" i="15"/>
  <c r="K7" i="15"/>
  <c r="J7" i="15"/>
  <c r="M7" i="15"/>
  <c r="O7" i="15"/>
  <c r="M11" i="11"/>
  <c r="K31" i="11"/>
  <c r="H253" i="15" l="1"/>
  <c r="H252" i="15"/>
  <c r="I253" i="15"/>
  <c r="I252" i="15"/>
  <c r="J252" i="15"/>
  <c r="J253" i="15"/>
  <c r="T253" i="15"/>
  <c r="T252" i="15"/>
  <c r="N252" i="15"/>
  <c r="N253" i="15"/>
  <c r="E253" i="15"/>
  <c r="E252" i="15"/>
  <c r="M253" i="15"/>
  <c r="M252" i="15"/>
  <c r="L253" i="15"/>
  <c r="L252" i="15"/>
  <c r="D264" i="15"/>
  <c r="D265" i="15"/>
  <c r="Q253" i="15"/>
  <c r="Q252" i="15"/>
  <c r="P253" i="15"/>
  <c r="P252" i="15"/>
  <c r="K252" i="15"/>
  <c r="K253" i="15"/>
  <c r="S252" i="15"/>
  <c r="S253" i="15"/>
  <c r="R252" i="15"/>
  <c r="R253" i="15"/>
  <c r="O252" i="15"/>
  <c r="O253" i="15"/>
  <c r="D221" i="15"/>
  <c r="N7" i="15"/>
  <c r="S7" i="15"/>
  <c r="E7" i="15"/>
  <c r="M32" i="11"/>
  <c r="M31" i="11"/>
  <c r="N31" i="11" s="1"/>
  <c r="D274" i="15" l="1"/>
  <c r="D273" i="15"/>
  <c r="D276" i="15" s="1"/>
  <c r="R265" i="15"/>
  <c r="R264" i="15"/>
  <c r="K265" i="15"/>
  <c r="K264" i="15"/>
  <c r="Q264" i="15"/>
  <c r="Q221" i="15" s="1"/>
  <c r="Q265" i="15"/>
  <c r="M221" i="15"/>
  <c r="M264" i="15"/>
  <c r="M265" i="15"/>
  <c r="I264" i="15"/>
  <c r="I265" i="15"/>
  <c r="K221" i="15"/>
  <c r="N265" i="15"/>
  <c r="N264" i="15"/>
  <c r="J265" i="15"/>
  <c r="J264" i="15"/>
  <c r="O265" i="15"/>
  <c r="O264" i="15"/>
  <c r="S265" i="15"/>
  <c r="S264" i="15"/>
  <c r="P264" i="15"/>
  <c r="P221" i="15" s="1"/>
  <c r="P265" i="15"/>
  <c r="D220" i="15"/>
  <c r="L264" i="15"/>
  <c r="L265" i="15"/>
  <c r="E264" i="15"/>
  <c r="E221" i="15" s="1"/>
  <c r="E265" i="15"/>
  <c r="T264" i="15"/>
  <c r="T265" i="15"/>
  <c r="H264" i="15"/>
  <c r="H221" i="15" s="1"/>
  <c r="H265" i="15"/>
  <c r="R221" i="15"/>
  <c r="J221" i="15"/>
  <c r="T220" i="15" l="1"/>
  <c r="D9" i="15"/>
  <c r="D10" i="15"/>
  <c r="S220" i="15"/>
  <c r="J220" i="15"/>
  <c r="I220" i="15"/>
  <c r="M273" i="15"/>
  <c r="M274" i="15"/>
  <c r="R220" i="15"/>
  <c r="T274" i="15"/>
  <c r="T273" i="15"/>
  <c r="L220" i="15"/>
  <c r="P220" i="15"/>
  <c r="O274" i="15"/>
  <c r="O273" i="15"/>
  <c r="N221" i="15"/>
  <c r="N273" i="15"/>
  <c r="N274" i="15"/>
  <c r="I273" i="15"/>
  <c r="I274" i="15"/>
  <c r="K274" i="15"/>
  <c r="K273" i="15"/>
  <c r="H220" i="15"/>
  <c r="E220" i="15"/>
  <c r="L274" i="15"/>
  <c r="L273" i="15"/>
  <c r="P274" i="15"/>
  <c r="P273" i="15"/>
  <c r="O220" i="15"/>
  <c r="N220" i="15"/>
  <c r="I221" i="15"/>
  <c r="Q220" i="15"/>
  <c r="K220" i="15"/>
  <c r="T221" i="15"/>
  <c r="H274" i="15"/>
  <c r="H273" i="15"/>
  <c r="E273" i="15"/>
  <c r="E274" i="15"/>
  <c r="S221" i="15"/>
  <c r="S274" i="15"/>
  <c r="S273" i="15"/>
  <c r="S276" i="15" s="1"/>
  <c r="J273" i="15"/>
  <c r="J274" i="15"/>
  <c r="M220" i="15"/>
  <c r="Q273" i="15"/>
  <c r="Q274" i="15"/>
  <c r="R273" i="15"/>
  <c r="R274" i="15"/>
  <c r="O221" i="15"/>
  <c r="L221" i="15"/>
  <c r="H276" i="15" l="1"/>
  <c r="T276" i="15"/>
  <c r="E276" i="15"/>
  <c r="Q10" i="15"/>
  <c r="Q11" i="15" s="1"/>
  <c r="Q9" i="15"/>
  <c r="J9" i="15"/>
  <c r="J10" i="15"/>
  <c r="J11" i="15" s="1"/>
  <c r="D11" i="15"/>
  <c r="O9" i="15"/>
  <c r="O10" i="15"/>
  <c r="O11" i="15" s="1"/>
  <c r="P9" i="15"/>
  <c r="P10" i="15"/>
  <c r="P11" i="15" s="1"/>
  <c r="M10" i="15"/>
  <c r="M11" i="15" s="1"/>
  <c r="M9" i="15"/>
  <c r="K9" i="15"/>
  <c r="K10" i="15"/>
  <c r="K11" i="15" s="1"/>
  <c r="H10" i="15"/>
  <c r="H11" i="15" s="1"/>
  <c r="H9" i="15"/>
  <c r="R9" i="15"/>
  <c r="R10" i="15"/>
  <c r="R11" i="15" s="1"/>
  <c r="I10" i="15"/>
  <c r="I11" i="15" s="1"/>
  <c r="I9" i="15"/>
  <c r="S9" i="15"/>
  <c r="S10" i="15"/>
  <c r="S11" i="15" s="1"/>
  <c r="N9" i="15"/>
  <c r="N10" i="15"/>
  <c r="N11" i="15" s="1"/>
  <c r="E9" i="15"/>
  <c r="E10" i="15"/>
  <c r="E11" i="15" s="1"/>
  <c r="L9" i="15"/>
  <c r="L10" i="15"/>
  <c r="L11" i="15" s="1"/>
  <c r="T9" i="15"/>
  <c r="T10" i="15"/>
  <c r="T11" i="15" s="1"/>
  <c r="C9" i="15" l="1"/>
  <c r="C10" i="15"/>
  <c r="C11" i="15"/>
  <c r="K119" i="16"/>
  <c r="K112" i="16"/>
  <c r="K84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4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1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2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4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5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6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76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<sst xmlns="http://schemas.openxmlformats.org/spreadsheetml/2006/main" count="3824" uniqueCount="648">
  <si>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</si>
  <si>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</si>
  <si>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</si>
  <si>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</si>
  <si>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</si>
  <si>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</si>
  <si>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</si>
  <si>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</si>
  <si>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</si>
  <si>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</si>
  <si>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</si>
  <si>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</si>
  <si>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</si>
  <si>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</si>
  <si>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</si>
  <si>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</si>
  <si>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</si>
  <si>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</si>
  <si>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</si>
  <si>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</si>
  <si>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</si>
  <si>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</si>
  <si>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</si>
  <si>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</si>
  <si>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</si>
  <si>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</si>
  <si>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</si>
  <si>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</si>
  <si>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</si>
  <si>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</si>
  <si>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</si>
  <si>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</si>
  <si>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</si>
  <si>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</si>
  <si>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</si>
  <si>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</si>
  <si>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</si>
  <si>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</si>
  <si>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</si>
  <si>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</si>
  <si>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</si>
  <si>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</si>
  <si>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</si>
  <si>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</si>
  <si>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</si>
  <si>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</si>
  <si>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</si>
  <si>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</si>
  <si>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</si>
  <si>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</si>
  <si>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</si>
  <si>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</si>
  <si>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</si>
  <si>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</si>
  <si>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</si>
  <si>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</si>
  <si>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</si>
  <si>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</si>
  <si>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</si>
  <si>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</si>
  <si>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</si>
  <si>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</si>
  <si>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</si>
  <si>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</si>
  <si>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</si>
  <si>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</si>
  <si>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</si>
  <si>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</si>
  <si>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</si>
  <si>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</si>
  <si>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</si>
  <si>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</si>
  <si>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</si>
  <si>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</si>
  <si>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</si>
  <si>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</si>
  <si>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</si>
  <si>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</si>
  <si>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</si>
  <si>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</si>
  <si>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</si>
  <si>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</si>
  <si>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</si>
  <si>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</si>
  <si>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</si>
  <si>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</si>
  <si>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</si>
  <si>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</si>
  <si>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</si>
  <si>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</si>
  <si>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</si>
  <si>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</si>
  <si>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</si>
  <si>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</si>
  <si>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</si>
  <si>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</si>
  <si>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</si>
  <si>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</si>
  <si>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</si>
  <si>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</si>
  <si>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</si>
  <si>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</si>
  <si>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</si>
  <si>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</si>
  <si>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</si>
  <si>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</si>
  <si>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</si>
  <si>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</si>
  <si>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</si>
  <si>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</si>
  <si>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</si>
  <si>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</si>
  <si>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</si>
  <si>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</si>
  <si>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</si>
  <si>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</si>
  <si>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</si>
  <si>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</si>
  <si>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</si>
  <si>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</si>
  <si>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</si>
  <si>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</si>
  <si>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</si>
  <si>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</si>
  <si>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</si>
  <si>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</si>
  <si>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</si>
  <si>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</si>
  <si>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</si>
  <si>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</si>
  <si>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</si>
  <si>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</si>
  <si>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</si>
  <si>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</si>
  <si>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</si>
  <si>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</si>
  <si>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</si>
  <si>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</si>
  <si>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</si>
  <si>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</si>
  <si>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</si>
  <si>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</si>
  <si>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</si>
  <si>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</si>
  <si>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</si>
  <si>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</si>
  <si>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</si>
  <si>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</si>
  <si>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</si>
  <si>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</si>
  <si>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</si>
  <si>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</si>
  <si>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</si>
  <si>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</si>
  <si>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</si>
  <si>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</si>
  <si>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</si>
  <si>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</si>
  <si>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</si>
  <si>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</si>
  <si>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</si>
  <si>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</si>
  <si>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</si>
  <si>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</si>
  <si>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</si>
  <si>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</si>
  <si>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</si>
  <si>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</si>
  <si>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</si>
  <si>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</si>
  <si>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</si>
  <si>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</si>
  <si>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</si>
  <si>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</si>
  <si>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</si>
  <si>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</si>
  <si>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</si>
  <si>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</si>
  <si>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</si>
  <si>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</si>
  <si>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</si>
  <si>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</si>
  <si>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</si>
  <si>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</si>
  <si>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</si>
  <si>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</si>
  <si>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</si>
  <si>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</si>
  <si>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</si>
  <si>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</si>
  <si>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</si>
  <si>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</si>
  <si>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</si>
  <si>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</si>
  <si>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</si>
  <si>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</si>
  <si>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</si>
  <si>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</si>
  <si>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</si>
  <si>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</si>
  <si>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</si>
  <si>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</si>
  <si>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</si>
  <si>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</si>
  <si>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</si>
  <si>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</si>
  <si>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</si>
  <si>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</si>
  <si>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</si>
  <si>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</si>
  <si>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</si>
  <si>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</si>
  <si>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</si>
  <si>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</si>
  <si>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</si>
  <si>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</si>
  <si>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</si>
  <si>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</si>
  <si>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</si>
  <si>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</si>
  <si>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</si>
  <si>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</si>
  <si>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</si>
  <si>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</si>
  <si>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</si>
  <si>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</si>
  <si>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</si>
  <si>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</si>
  <si>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</si>
  <si>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</si>
  <si>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</si>
  <si>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</si>
  <si>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</si>
  <si>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</si>
  <si>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</si>
  <si>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</si>
  <si>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</si>
  <si>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</si>
  <si>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</si>
  <si>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</si>
  <si>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</si>
  <si>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</si>
  <si>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</si>
  <si>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</si>
  <si>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</si>
  <si>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</si>
  <si>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</si>
  <si>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</si>
  <si>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</si>
  <si>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</si>
  <si>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</si>
  <si>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</si>
  <si>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</si>
  <si>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</si>
  <si>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</si>
  <si>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</si>
  <si>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</si>
  <si>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</si>
  <si>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</si>
  <si>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</si>
  <si>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</si>
  <si>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</si>
  <si>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</si>
  <si>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</si>
  <si>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</si>
  <si>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</si>
  <si>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</si>
  <si>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</si>
  <si>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</si>
  <si>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</si>
  <si>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</si>
  <si>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</si>
  <si>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</si>
  <si>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</si>
  <si>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</si>
  <si>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</si>
  <si>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</si>
  <si>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</si>
  <si>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</si>
  <si>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</si>
  <si>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</si>
  <si>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</si>
  <si>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</si>
  <si>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</si>
  <si>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</si>
  <si>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</si>
  <si>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</si>
  <si>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</si>
  <si>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</si>
  <si>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</si>
  <si>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</si>
  <si>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</si>
  <si>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</si>
  <si>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</si>
  <si>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</si>
  <si>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</si>
  <si>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</si>
  <si>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</si>
  <si>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</si>
  <si>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</si>
  <si>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</si>
  <si>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</si>
  <si>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</si>
  <si>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</si>
  <si>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</si>
  <si>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</si>
  <si>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</si>
  <si>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</si>
  <si>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</si>
  <si>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</si>
  <si>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</si>
  <si>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</si>
  <si>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</si>
  <si>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</si>
  <si>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</si>
  <si>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</si>
  <si>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</si>
  <si>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</si>
  <si>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</si>
  <si>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</si>
  <si>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</si>
  <si>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</si>
  <si>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</si>
  <si>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</si>
  <si>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</si>
  <si>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</si>
  <si>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</si>
  <si>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</si>
  <si>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</si>
  <si>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</si>
  <si>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</si>
  <si>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</si>
  <si>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</si>
  <si>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</si>
  <si>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</si>
  <si>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</si>
  <si>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</si>
  <si>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</si>
  <si>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</si>
  <si>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</si>
  <si>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</si>
  <si>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</si>
  <si>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</si>
  <si>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</si>
  <si>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</si>
  <si>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</si>
  <si>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</si>
  <si>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</si>
  <si>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</si>
  <si>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</si>
  <si>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</si>
  <si>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</si>
  <si>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</si>
  <si>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</si>
  <si>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</si>
  <si>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</si>
  <si>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</si>
  <si>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</si>
  <si>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</si>
  <si>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</si>
  <si>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</si>
  <si>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</si>
  <si>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</si>
  <si>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</si>
  <si>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</si>
  <si>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</si>
  <si>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</si>
  <si>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</si>
  <si>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</si>
  <si>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</si>
  <si>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</si>
  <si>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</si>
  <si>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</si>
  <si>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</si>
  <si>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</si>
  <si>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</si>
  <si>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</si>
  <si>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</si>
  <si>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</si>
  <si>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</si>
  <si>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</si>
  <si>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</si>
  <si>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</si>
  <si>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</si>
  <si>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</si>
  <si>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</si>
  <si>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</si>
  <si>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</si>
  <si>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</si>
  <si>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</si>
  <si>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</si>
  <si>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</si>
  <si>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</si>
  <si>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</si>
  <si>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</si>
  <si>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</si>
  <si>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</si>
  <si>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</si>
  <si>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</si>
  <si>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</si>
  <si>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</si>
  <si>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</si>
  <si>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</si>
  <si>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</si>
  <si>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</si>
  <si>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</si>
  <si>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</si>
  <si>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</si>
  <si>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</si>
  <si>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</si>
  <si>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</si>
  <si>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</si>
  <si>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</si>
  <si>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</si>
  <si>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</si>
  <si>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</si>
  <si>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</si>
  <si>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</si>
  <si>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</si>
  <si>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</si>
  <si>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</si>
  <si>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</si>
  <si>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</si>
  <si>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</si>
  <si>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</si>
  <si>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</si>
  <si>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</si>
  <si>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</si>
  <si>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</si>
  <si>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</si>
  <si>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</si>
  <si>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</si>
  <si>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</si>
  <si>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</si>
  <si>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</si>
  <si>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</si>
  <si>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</si>
  <si>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</si>
  <si>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</si>
  <si>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</si>
  <si>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</si>
  <si>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</si>
  <si>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</si>
  <si>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</si>
  <si>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</si>
  <si>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</si>
  <si>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</si>
  <si>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</si>
  <si>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</si>
  <si>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</si>
  <si>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</si>
  <si>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</si>
  <si>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</si>
  <si>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</si>
  <si>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</si>
  <si>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</si>
  <si>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</si>
  <si>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</si>
  <si>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</si>
  <si>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</si>
  <si>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</si>
  <si>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</si>
  <si>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</si>
  <si>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</si>
  <si>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</si>
  <si>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</si>
  <si>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</si>
  <si>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</si>
  <si>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</si>
  <si>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</si>
  <si>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</si>
  <si>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</si>
  <si>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</si>
  <si>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</si>
  <si>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</si>
  <si>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</si>
  <si>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</si>
  <si>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</si>
  <si>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</si>
  <si>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</si>
  <si>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</si>
  <si>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</si>
  <si>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</si>
  <si>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</si>
  <si>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</si>
  <si>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</si>
  <si>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</si>
  <si>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</si>
  <si>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</si>
  <si>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</si>
  <si>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</si>
  <si>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</si>
  <si>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</si>
  <si>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</si>
  <si>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</si>
  <si>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</si>
  <si>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</si>
  <si>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</si>
  <si>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</si>
  <si>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</si>
  <si>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</si>
  <si>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</si>
  <si>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</si>
  <si>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</si>
  <si>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</si>
  <si>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</si>
  <si>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</si>
  <si>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</si>
  <si>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</si>
  <si>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</si>
  <si>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</si>
  <si>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</si>
  <si>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</si>
  <si>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</si>
  <si>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</si>
  <si>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</si>
  <si>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</si>
  <si>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</si>
  <si>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</si>
  <si>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</si>
  <si>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</si>
  <si>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</si>
  <si>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</si>
  <si>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</si>
  <si>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</si>
  <si>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</si>
  <si>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</si>
  <si>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</si>
  <si>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</si>
  <si>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</si>
  <si>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</si>
  <si>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</si>
  <si>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</si>
  <si>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</si>
  <si>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</si>
  <si>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</si>
  <si>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</si>
  <si>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</si>
  <si>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</si>
  <si>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</si>
  <si>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</si>
  <si>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</si>
  <si>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</si>
  <si>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</si>
  <si>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</si>
  <si>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</si>
  <si>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</si>
  <si>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</si>
  <si>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</si>
  <si>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</si>
  <si>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</si>
  <si>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</si>
  <si>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</si>
  <si>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</si>
  <si>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</si>
  <si>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</si>
  <si>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</si>
  <si>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</si>
  <si>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</si>
  <si>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</si>
  <si>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</si>
  <si>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</si>
  <si>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</si>
  <si>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</si>
  <si>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</si>
  <si>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</si>
  <si>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</si>
  <si>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</si>
  <si>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</si>
  <si>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</si>
  <si>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</si>
  <si>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</si>
  <si>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</si>
  <si>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</si>
  <si>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</si>
  <si>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</si>
  <si>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</si>
  <si>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</si>
  <si>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</si>
  <si>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</si>
  <si>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</si>
  <si>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</si>
  <si>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</si>
  <si>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</si>
  <si>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</si>
  <si>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</si>
  <si>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</si>
  <si>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</si>
  <si>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</si>
  <si>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</si>
  <si>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</si>
  <si>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</si>
  <si>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</si>
  <si>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</si>
  <si>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</si>
  <si>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</si>
  <si>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</si>
  <si>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</si>
  <si>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</si>
  <si>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</si>
  <si>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</si>
  <si>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</si>
  <si>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</si>
  <si>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</si>
  <si>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</si>
  <si>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</si>
  <si>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</si>
  <si>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</si>
  <si>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</si>
  <si>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</si>
  <si>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</si>
  <si>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</si>
  <si>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</si>
  <si>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</si>
  <si>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</si>
  <si>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</si>
  <si>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</si>
  <si>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</si>
  <si>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</si>
  <si>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</si>
  <si>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</si>
  <si>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</si>
  <si>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</si>
  <si>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</si>
  <si>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</si>
  <si>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</si>
  <si>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</si>
  <si>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</si>
  <si>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</si>
  <si>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</si>
  <si>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</si>
  <si>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</si>
  <si>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Total dias pagos no Mês</t>
  </si>
  <si>
    <t>Total dias trabalhados/Mês</t>
  </si>
  <si>
    <t>Total dias pago no  Mês</t>
  </si>
  <si>
    <t>Edeildo</t>
  </si>
  <si>
    <t>Valor de Vale</t>
  </si>
  <si>
    <t>Valor de Vale do mês</t>
  </si>
  <si>
    <t>Valor de Vale da semana</t>
  </si>
  <si>
    <t>Jair</t>
  </si>
  <si>
    <t>Eli</t>
  </si>
  <si>
    <t>Custo total das diárias em outras obras</t>
  </si>
  <si>
    <t>Transferido</t>
  </si>
  <si>
    <t>AGOSTO</t>
  </si>
  <si>
    <t>Vale da semana</t>
  </si>
  <si>
    <t>Reembolso da semana</t>
  </si>
  <si>
    <t>Reembolso do mês</t>
  </si>
  <si>
    <t>Valor a ser quitado nessa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</si>
</sst>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  <numFmt numFmtId="183" formatCode="dd/mm&quot; &quot;ddd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 style="thick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thick">
        <color indexed="64"/>
      </right>
      <top style="thin">
        <color rgb="FFFF0000"/>
      </top>
      <bottom style="thin">
        <color rgb="FFFF3300"/>
      </bottom>
      <diagonal/>
    </border>
    <border>
      <left/>
      <right style="thin">
        <color rgb="FFFF3300"/>
      </right>
      <top style="thin">
        <color rgb="FFFF3300"/>
      </top>
      <bottom style="thin">
        <color rgb="FFFF3300"/>
      </bottom>
      <diagonal/>
    </border>
    <border>
      <left/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rgb="FFFF3300"/>
      </left>
      <right style="thick">
        <color indexed="64"/>
      </right>
      <top style="thin">
        <color rgb="FFFF3300"/>
      </top>
      <bottom style="thin">
        <color rgb="FFFF3300"/>
      </bottom>
      <diagonal/>
    </border>
    <border>
      <left style="thin">
        <color auto="1"/>
      </left>
      <right style="thick">
        <color indexed="64"/>
      </right>
      <top style="thin">
        <color rgb="FFFF3300"/>
      </top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91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0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5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7" xfId="0" applyBorder="1"/>
    <xf numFmtId="0" fontId="1" fillId="0" borderId="97" xfId="0" applyFont="1" applyBorder="1"/>
    <xf numFmtId="0" fontId="16" fillId="0" borderId="97" xfId="0" applyFont="1" applyBorder="1"/>
    <xf numFmtId="14" fontId="0" fillId="14" borderId="97" xfId="0" applyNumberFormat="1" applyFill="1" applyBorder="1" applyAlignment="1">
      <alignment horizontal="center"/>
    </xf>
    <xf numFmtId="178" fontId="0" fillId="0" borderId="97" xfId="0" applyNumberFormat="1" applyBorder="1"/>
    <xf numFmtId="0" fontId="0" fillId="0" borderId="99" xfId="0" applyBorder="1"/>
    <xf numFmtId="0" fontId="0" fillId="2" borderId="9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7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7" xfId="0" applyNumberFormat="1" applyFill="1" applyBorder="1" applyProtection="1">
      <protection hidden="1"/>
    </xf>
    <xf numFmtId="0" fontId="16" fillId="0" borderId="99" xfId="0" applyFont="1" applyBorder="1"/>
    <xf numFmtId="0" fontId="1" fillId="0" borderId="99" xfId="0" applyFont="1" applyBorder="1"/>
    <xf numFmtId="0" fontId="0" fillId="0" borderId="63" xfId="0" applyBorder="1"/>
    <xf numFmtId="0" fontId="0" fillId="0" borderId="86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7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7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08" xfId="0" applyFont="1" applyBorder="1" applyAlignment="1"/>
    <xf numFmtId="178" fontId="0" fillId="0" borderId="104" xfId="0" applyNumberFormat="1" applyBorder="1" applyProtection="1">
      <protection hidden="1"/>
    </xf>
    <xf numFmtId="178" fontId="0" fillId="0" borderId="101" xfId="0" applyNumberFormat="1" applyBorder="1" applyProtection="1">
      <protection hidden="1"/>
    </xf>
    <xf numFmtId="178" fontId="0" fillId="0" borderId="102" xfId="0" applyNumberFormat="1" applyBorder="1" applyProtection="1">
      <protection hidden="1"/>
    </xf>
    <xf numFmtId="0" fontId="1" fillId="0" borderId="10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4" xfId="0" applyBorder="1"/>
    <xf numFmtId="0" fontId="0" fillId="0" borderId="103" xfId="0" applyBorder="1"/>
    <xf numFmtId="0" fontId="0" fillId="0" borderId="101" xfId="0" applyBorder="1"/>
    <xf numFmtId="0" fontId="0" fillId="0" borderId="0" xfId="0" applyProtection="1">
      <protection locked="0"/>
    </xf>
    <xf numFmtId="14" fontId="0" fillId="14" borderId="104" xfId="0" applyNumberFormat="1" applyFill="1" applyBorder="1" applyAlignment="1">
      <alignment horizontal="center"/>
    </xf>
    <xf numFmtId="14" fontId="0" fillId="0" borderId="104" xfId="0" applyNumberFormat="1" applyFill="1" applyBorder="1" applyAlignment="1">
      <alignment horizontal="center"/>
    </xf>
    <xf numFmtId="0" fontId="16" fillId="0" borderId="105" xfId="0" applyFont="1" applyBorder="1"/>
    <xf numFmtId="16" fontId="0" fillId="0" borderId="0" xfId="0" applyNumberFormat="1" applyBorder="1"/>
    <xf numFmtId="0" fontId="16" fillId="0" borderId="103" xfId="0" applyFont="1" applyBorder="1" applyAlignment="1">
      <alignment horizontal="left"/>
    </xf>
    <xf numFmtId="0" fontId="1" fillId="0" borderId="103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1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39" xfId="2" applyNumberFormat="1" applyFont="1" applyFill="1" applyBorder="1" applyAlignment="1">
      <alignment horizontal="left" wrapText="1"/>
    </xf>
    <xf numFmtId="14" fontId="43" fillId="2" borderId="138" xfId="2" applyNumberFormat="1" applyFont="1" applyFill="1" applyBorder="1" applyAlignment="1">
      <alignment horizontal="left" wrapText="1"/>
    </xf>
    <xf numFmtId="0" fontId="1" fillId="0" borderId="103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4" xfId="0" applyFont="1" applyBorder="1" applyProtection="1">
      <protection hidden="1"/>
    </xf>
    <xf numFmtId="0" fontId="0" fillId="0" borderId="104" xfId="0" applyBorder="1" applyProtection="1">
      <protection hidden="1"/>
    </xf>
    <xf numFmtId="0" fontId="1" fillId="0" borderId="106" xfId="0" applyFont="1" applyBorder="1" applyProtection="1">
      <protection hidden="1"/>
    </xf>
    <xf numFmtId="0" fontId="1" fillId="0" borderId="107" xfId="0" applyFont="1" applyBorder="1" applyProtection="1"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0" fillId="0" borderId="103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4" xfId="0" applyNumberFormat="1" applyFont="1" applyBorder="1" applyAlignment="1" applyProtection="1">
      <alignment horizontal="left"/>
      <protection hidden="1"/>
    </xf>
    <xf numFmtId="178" fontId="0" fillId="0" borderId="104" xfId="0" applyNumberFormat="1" applyBorder="1" applyAlignment="1" applyProtection="1">
      <alignment horizontal="left"/>
      <protection hidden="1"/>
    </xf>
    <xf numFmtId="178" fontId="0" fillId="0" borderId="105" xfId="0" applyNumberFormat="1" applyBorder="1" applyAlignment="1" applyProtection="1">
      <alignment horizontal="left"/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0" fontId="1" fillId="0" borderId="103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4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4" xfId="0" applyNumberFormat="1" applyFont="1" applyBorder="1" applyAlignment="1" applyProtection="1">
      <alignment horizontal="center"/>
      <protection hidden="1"/>
    </xf>
    <xf numFmtId="0" fontId="1" fillId="0" borderId="110" xfId="0" applyFont="1" applyBorder="1" applyProtection="1">
      <protection hidden="1"/>
    </xf>
    <xf numFmtId="0" fontId="1" fillId="0" borderId="109" xfId="0" applyNumberFormat="1" applyFont="1" applyBorder="1" applyAlignment="1" applyProtection="1">
      <alignment horizontal="center"/>
      <protection hidden="1"/>
    </xf>
    <xf numFmtId="0" fontId="0" fillId="0" borderId="110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1" fillId="0" borderId="105" xfId="0" applyNumberFormat="1" applyFont="1" applyBorder="1" applyAlignment="1" applyProtection="1">
      <alignment horizontal="center"/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14" fontId="0" fillId="0" borderId="103" xfId="0" applyNumberFormat="1" applyBorder="1" applyAlignment="1" applyProtection="1">
      <alignment horizontal="center"/>
      <protection hidden="1"/>
    </xf>
    <xf numFmtId="0" fontId="1" fillId="0" borderId="104" xfId="0" applyFont="1" applyBorder="1" applyAlignment="1" applyProtection="1">
      <alignment horizontal="center"/>
      <protection hidden="1"/>
    </xf>
    <xf numFmtId="0" fontId="0" fillId="0" borderId="104" xfId="0" applyBorder="1" applyAlignment="1" applyProtection="1">
      <alignment horizontal="center"/>
      <protection hidden="1"/>
    </xf>
    <xf numFmtId="0" fontId="0" fillId="0" borderId="105" xfId="0" applyBorder="1" applyAlignment="1" applyProtection="1">
      <alignment horizontal="center"/>
      <protection hidden="1"/>
    </xf>
    <xf numFmtId="0" fontId="0" fillId="14" borderId="104" xfId="0" applyFill="1" applyBorder="1" applyAlignment="1" applyProtection="1">
      <alignment horizontal="center"/>
      <protection hidden="1"/>
    </xf>
    <xf numFmtId="0" fontId="0" fillId="14" borderId="105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4" xfId="0" applyNumberFormat="1" applyFill="1" applyBorder="1" applyAlignment="1" applyProtection="1">
      <alignment horizontal="center"/>
      <protection hidden="1"/>
    </xf>
    <xf numFmtId="178" fontId="0" fillId="14" borderId="105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1" xfId="0" applyNumberFormat="1" applyFill="1" applyBorder="1" applyAlignment="1" applyProtection="1">
      <alignment horizontal="center"/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91" xfId="0" applyBorder="1" applyProtection="1">
      <protection hidden="1"/>
    </xf>
    <xf numFmtId="178" fontId="0" fillId="0" borderId="91" xfId="0" applyNumberFormat="1" applyBorder="1" applyAlignment="1" applyProtection="1">
      <alignment horizontal="center"/>
      <protection hidden="1"/>
    </xf>
    <xf numFmtId="178" fontId="0" fillId="0" borderId="116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09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1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5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1" fillId="0" borderId="107" xfId="0" applyFont="1" applyBorder="1" applyAlignment="1" applyProtection="1">
      <alignment horizontal="center"/>
      <protection hidden="1"/>
    </xf>
    <xf numFmtId="14" fontId="0" fillId="0" borderId="110" xfId="0" applyNumberFormat="1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2" xfId="0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4" xfId="0" applyBorder="1" applyProtection="1">
      <protection hidden="1"/>
    </xf>
    <xf numFmtId="0" fontId="1" fillId="0" borderId="114" xfId="0" applyFont="1" applyBorder="1" applyProtection="1">
      <protection hidden="1"/>
    </xf>
    <xf numFmtId="0" fontId="1" fillId="0" borderId="129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09" xfId="0" applyNumberFormat="1" applyFill="1" applyBorder="1" applyAlignment="1" applyProtection="1">
      <alignment horizontal="center"/>
      <protection hidden="1"/>
    </xf>
    <xf numFmtId="178" fontId="0" fillId="14" borderId="113" xfId="0" applyNumberFormat="1" applyFill="1" applyBorder="1" applyAlignment="1" applyProtection="1">
      <alignment horizontal="center"/>
      <protection hidden="1"/>
    </xf>
    <xf numFmtId="0" fontId="0" fillId="0" borderId="122" xfId="0" applyBorder="1" applyAlignment="1" applyProtection="1">
      <alignment horizontal="center"/>
      <protection hidden="1"/>
    </xf>
    <xf numFmtId="0" fontId="0" fillId="0" borderId="136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4" fontId="0" fillId="0" borderId="132" xfId="0" applyNumberFormat="1" applyBorder="1" applyAlignment="1" applyProtection="1">
      <alignment horizontal="center"/>
      <protection hidden="1"/>
    </xf>
    <xf numFmtId="0" fontId="0" fillId="0" borderId="125" xfId="0" applyBorder="1" applyProtection="1">
      <protection hidden="1"/>
    </xf>
    <xf numFmtId="178" fontId="0" fillId="0" borderId="121" xfId="0" applyNumberFormat="1" applyBorder="1" applyAlignment="1" applyProtection="1">
      <alignment horizontal="center"/>
      <protection hidden="1"/>
    </xf>
    <xf numFmtId="178" fontId="0" fillId="0" borderId="133" xfId="0" applyNumberFormat="1" applyBorder="1" applyAlignment="1" applyProtection="1">
      <alignment horizontal="center"/>
      <protection hidden="1"/>
    </xf>
    <xf numFmtId="14" fontId="0" fillId="0" borderId="124" xfId="0" applyNumberFormat="1" applyBorder="1" applyAlignment="1" applyProtection="1">
      <alignment horizontal="center"/>
      <protection hidden="1"/>
    </xf>
    <xf numFmtId="0" fontId="1" fillId="0" borderId="125" xfId="0" applyFont="1" applyBorder="1" applyAlignment="1" applyProtection="1">
      <alignment horizontal="center"/>
      <protection hidden="1"/>
    </xf>
    <xf numFmtId="0" fontId="0" fillId="0" borderId="125" xfId="0" applyBorder="1" applyAlignment="1" applyProtection="1">
      <alignment horizontal="center"/>
      <protection hidden="1"/>
    </xf>
    <xf numFmtId="0" fontId="1" fillId="0" borderId="126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4" xfId="0" applyFont="1" applyBorder="1" applyAlignment="1" applyProtection="1">
      <alignment horizontal="center"/>
      <protection hidden="1"/>
    </xf>
    <xf numFmtId="178" fontId="0" fillId="0" borderId="104" xfId="0" applyNumberFormat="1" applyBorder="1" applyAlignment="1" applyProtection="1">
      <alignment horizontal="center"/>
      <protection hidden="1"/>
    </xf>
    <xf numFmtId="178" fontId="0" fillId="0" borderId="105" xfId="0" applyNumberFormat="1" applyBorder="1" applyAlignment="1" applyProtection="1">
      <alignment horizontal="center"/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89" xfId="0" applyBorder="1" applyAlignment="1" applyProtection="1">
      <alignment horizontal="center"/>
      <protection hidden="1"/>
    </xf>
    <xf numFmtId="14" fontId="0" fillId="0" borderId="135" xfId="0" applyNumberFormat="1" applyBorder="1" applyAlignment="1" applyProtection="1">
      <alignment horizontal="center"/>
      <protection hidden="1"/>
    </xf>
    <xf numFmtId="0" fontId="0" fillId="0" borderId="122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28" xfId="0" applyFont="1" applyBorder="1" applyProtection="1">
      <protection hidden="1"/>
    </xf>
    <xf numFmtId="0" fontId="1" fillId="0" borderId="137" xfId="0" applyFont="1" applyBorder="1" applyProtection="1">
      <protection hidden="1"/>
    </xf>
    <xf numFmtId="0" fontId="0" fillId="0" borderId="121" xfId="0" applyBorder="1" applyProtection="1">
      <protection hidden="1"/>
    </xf>
    <xf numFmtId="0" fontId="0" fillId="0" borderId="121" xfId="0" applyBorder="1" applyAlignment="1" applyProtection="1">
      <alignment horizontal="center"/>
      <protection hidden="1"/>
    </xf>
    <xf numFmtId="0" fontId="0" fillId="0" borderId="133" xfId="0" applyBorder="1" applyAlignment="1" applyProtection="1">
      <alignment horizontal="center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0" xfId="0" applyNumberFormat="1" applyFill="1" applyBorder="1" applyProtection="1"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NumberFormat="1" applyFont="1" applyBorder="1" applyAlignment="1" applyProtection="1">
      <alignment horizontal="center"/>
      <protection hidden="1"/>
    </xf>
    <xf numFmtId="0" fontId="1" fillId="0" borderId="141" xfId="0" applyFont="1" applyBorder="1" applyAlignment="1" applyProtection="1">
      <alignment horizontal="center"/>
      <protection hidden="1"/>
    </xf>
    <xf numFmtId="0" fontId="0" fillId="0" borderId="142" xfId="0" applyBorder="1" applyAlignment="1" applyProtection="1">
      <alignment horizontal="center"/>
      <protection hidden="1"/>
    </xf>
    <xf numFmtId="0" fontId="0" fillId="0" borderId="145" xfId="0" applyBorder="1" applyProtection="1">
      <protection hidden="1"/>
    </xf>
    <xf numFmtId="178" fontId="0" fillId="0" borderId="145" xfId="0" applyNumberFormat="1" applyBorder="1" applyAlignment="1" applyProtection="1">
      <alignment horizontal="left"/>
      <protection hidden="1"/>
    </xf>
    <xf numFmtId="0" fontId="1" fillId="0" borderId="145" xfId="0" applyNumberFormat="1" applyFont="1" applyBorder="1" applyAlignment="1" applyProtection="1">
      <alignment horizontal="center"/>
      <protection hidden="1"/>
    </xf>
    <xf numFmtId="0" fontId="1" fillId="0" borderId="146" xfId="0" applyNumberFormat="1" applyFont="1" applyBorder="1" applyAlignment="1" applyProtection="1">
      <alignment horizontal="center"/>
      <protection hidden="1"/>
    </xf>
    <xf numFmtId="178" fontId="0" fillId="0" borderId="9" xfId="0" applyNumberFormat="1" applyBorder="1" applyProtection="1">
      <protection hidden="1"/>
    </xf>
    <xf numFmtId="178" fontId="1" fillId="14" borderId="63" xfId="0" applyNumberFormat="1" applyFont="1" applyFill="1" applyBorder="1" applyAlignment="1" applyProtection="1">
      <alignment horizontal="left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47" xfId="0" applyNumberFormat="1" applyFill="1" applyBorder="1" applyAlignment="1" applyProtection="1">
      <alignment horizontal="center"/>
      <protection hidden="1"/>
    </xf>
    <xf numFmtId="178" fontId="0" fillId="0" borderId="148" xfId="0" applyNumberFormat="1" applyBorder="1" applyAlignment="1" applyProtection="1">
      <alignment horizontal="center"/>
      <protection hidden="1"/>
    </xf>
    <xf numFmtId="0" fontId="0" fillId="0" borderId="145" xfId="0" applyBorder="1" applyAlignment="1" applyProtection="1">
      <alignment horizontal="center"/>
      <protection hidden="1"/>
    </xf>
    <xf numFmtId="0" fontId="0" fillId="14" borderId="145" xfId="0" applyFill="1" applyBorder="1" applyAlignment="1" applyProtection="1">
      <alignment horizontal="center"/>
      <protection hidden="1"/>
    </xf>
    <xf numFmtId="178" fontId="0" fillId="14" borderId="145" xfId="0" applyNumberFormat="1" applyFill="1" applyBorder="1" applyAlignment="1" applyProtection="1">
      <alignment horizontal="center"/>
      <protection hidden="1"/>
    </xf>
    <xf numFmtId="178" fontId="0" fillId="14" borderId="149" xfId="0" applyNumberFormat="1" applyFill="1" applyBorder="1" applyAlignment="1" applyProtection="1">
      <alignment horizontal="center"/>
      <protection hidden="1"/>
    </xf>
    <xf numFmtId="178" fontId="0" fillId="0" borderId="150" xfId="0" applyNumberFormat="1" applyBorder="1" applyAlignment="1" applyProtection="1">
      <alignment horizontal="center"/>
      <protection hidden="1"/>
    </xf>
    <xf numFmtId="0" fontId="0" fillId="0" borderId="151" xfId="0" applyBorder="1" applyAlignment="1" applyProtection="1">
      <alignment horizontal="center"/>
      <protection hidden="1"/>
    </xf>
    <xf numFmtId="178" fontId="0" fillId="18" borderId="152" xfId="0" applyNumberFormat="1" applyFill="1" applyBorder="1" applyAlignment="1" applyProtection="1">
      <alignment horizontal="center"/>
      <protection hidden="1"/>
    </xf>
    <xf numFmtId="0" fontId="0" fillId="0" borderId="153" xfId="0" applyBorder="1" applyAlignment="1" applyProtection="1">
      <alignment horizontal="center"/>
      <protection hidden="1"/>
    </xf>
    <xf numFmtId="0" fontId="0" fillId="0" borderId="146" xfId="0" applyBorder="1" applyAlignment="1" applyProtection="1">
      <alignment horizontal="center"/>
      <protection hidden="1"/>
    </xf>
    <xf numFmtId="0" fontId="0" fillId="0" borderId="154" xfId="0" applyBorder="1" applyAlignment="1" applyProtection="1">
      <alignment horizontal="center"/>
      <protection hidden="1"/>
    </xf>
    <xf numFmtId="178" fontId="0" fillId="0" borderId="155" xfId="0" applyNumberFormat="1" applyBorder="1" applyAlignment="1" applyProtection="1">
      <alignment horizontal="center"/>
      <protection hidden="1"/>
    </xf>
    <xf numFmtId="0" fontId="0" fillId="0" borderId="156" xfId="0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0" fontId="0" fillId="0" borderId="155" xfId="0" applyBorder="1" applyAlignment="1" applyProtection="1">
      <alignment horizontal="center"/>
      <protection hidden="1"/>
    </xf>
    <xf numFmtId="178" fontId="0" fillId="0" borderId="157" xfId="0" applyNumberFormat="1" applyBorder="1" applyAlignment="1" applyProtection="1">
      <alignment horizontal="center"/>
      <protection hidden="1"/>
    </xf>
    <xf numFmtId="0" fontId="0" fillId="0" borderId="158" xfId="0" applyBorder="1" applyAlignment="1" applyProtection="1">
      <alignment horizontal="center"/>
      <protection hidden="1"/>
    </xf>
    <xf numFmtId="178" fontId="0" fillId="0" borderId="145" xfId="0" applyNumberFormat="1" applyBorder="1" applyAlignment="1" applyProtection="1">
      <alignment horizontal="center"/>
      <protection hidden="1"/>
    </xf>
    <xf numFmtId="0" fontId="0" fillId="0" borderId="159" xfId="0" applyBorder="1" applyAlignment="1" applyProtection="1">
      <alignment horizontal="center"/>
      <protection hidden="1"/>
    </xf>
    <xf numFmtId="0" fontId="1" fillId="0" borderId="145" xfId="0" applyFont="1" applyBorder="1" applyAlignment="1" applyProtection="1">
      <alignment horizontal="center"/>
      <protection hidden="1"/>
    </xf>
    <xf numFmtId="0" fontId="0" fillId="0" borderId="157" xfId="0" applyBorder="1" applyAlignment="1" applyProtection="1">
      <alignment horizontal="center"/>
      <protection hidden="1"/>
    </xf>
    <xf numFmtId="178" fontId="1" fillId="18" borderId="160" xfId="0" applyNumberFormat="1" applyFont="1" applyFill="1" applyBorder="1" applyAlignment="1" applyProtection="1">
      <alignment horizontal="left"/>
      <protection hidden="1"/>
    </xf>
    <xf numFmtId="183" fontId="0" fillId="0" borderId="103" xfId="0" applyNumberFormat="1" applyBorder="1" applyAlignment="1" applyProtection="1">
      <alignment horizontal="center"/>
      <protection hidden="1"/>
    </xf>
    <xf numFmtId="0" fontId="1" fillId="0" borderId="110" xfId="0" applyFont="1" applyBorder="1" applyAlignment="1" applyProtection="1">
      <alignment wrapText="1"/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6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7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6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0" xfId="0" applyFont="1" applyFill="1" applyBorder="1" applyAlignment="1">
      <alignment horizontal="center"/>
    </xf>
    <xf numFmtId="0" fontId="16" fillId="12" borderId="119" xfId="0" applyFont="1" applyFill="1" applyBorder="1" applyAlignment="1">
      <alignment horizontal="center"/>
    </xf>
    <xf numFmtId="0" fontId="16" fillId="12" borderId="120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08" xfId="0" applyFont="1" applyBorder="1" applyAlignment="1">
      <alignment horizontal="center"/>
    </xf>
    <xf numFmtId="0" fontId="1" fillId="0" borderId="89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3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4" xfId="0" applyBorder="1" applyAlignment="1">
      <alignment horizontal="left"/>
    </xf>
    <xf numFmtId="0" fontId="0" fillId="0" borderId="105" xfId="0" applyBorder="1" applyAlignment="1">
      <alignment horizontal="left"/>
    </xf>
    <xf numFmtId="0" fontId="1" fillId="0" borderId="104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0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8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8" xfId="0" applyFont="1" applyBorder="1" applyAlignment="1">
      <alignment horizontal="center" vertical="center" textRotation="90"/>
    </xf>
    <xf numFmtId="0" fontId="16" fillId="0" borderId="98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9" xfId="0" applyBorder="1" applyAlignment="1">
      <alignment horizontal="center"/>
    </xf>
    <xf numFmtId="0" fontId="1" fillId="0" borderId="97" xfId="0" applyFont="1" applyBorder="1" applyAlignment="1">
      <alignment horizontal="left"/>
    </xf>
    <xf numFmtId="0" fontId="0" fillId="0" borderId="99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08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18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161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143" xfId="0" applyFont="1" applyBorder="1" applyAlignment="1" applyProtection="1">
      <alignment horizontal="center"/>
      <protection hidden="1"/>
    </xf>
    <xf numFmtId="0" fontId="0" fillId="0" borderId="143" xfId="0" applyBorder="1" applyAlignment="1" applyProtection="1">
      <alignment horizontal="center"/>
      <protection hidden="1"/>
    </xf>
    <xf numFmtId="0" fontId="0" fillId="0" borderId="144" xfId="0" applyBorder="1" applyAlignment="1" applyProtection="1">
      <alignment horizontal="center"/>
      <protection hidden="1"/>
    </xf>
    <xf numFmtId="0" fontId="1" fillId="0" borderId="140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0" fillId="0" borderId="8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161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8" xfId="0" applyFont="1" applyFill="1" applyBorder="1" applyAlignment="1">
      <alignment horizontal="left"/>
    </xf>
    <xf numFmtId="0" fontId="1" fillId="2" borderId="87" xfId="0" applyFont="1" applyFill="1" applyBorder="1" applyAlignment="1">
      <alignment horizontal="left"/>
    </xf>
    <xf numFmtId="0" fontId="1" fillId="2" borderId="89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4" xfId="0" applyFont="1" applyFill="1" applyBorder="1" applyAlignment="1">
      <alignment horizontal="center" vertical="center"/>
    </xf>
    <xf numFmtId="0" fontId="21" fillId="0" borderId="93" xfId="0" applyFont="1" applyFill="1" applyBorder="1" applyAlignment="1">
      <alignment horizontal="center" vertical="center"/>
    </xf>
    <xf numFmtId="178" fontId="0" fillId="14" borderId="0" xfId="0" applyNumberFormat="1" applyFill="1" applyBorder="1" applyAlignment="1" applyProtection="1">
      <alignment horizontal="center"/>
      <protection hidden="1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762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538816"/>
        <c:axId val="313565184"/>
      </c:lineChart>
      <c:catAx>
        <c:axId val="313538816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565184"/>
        <c:crosses val="autoZero"/>
        <c:auto val="1"/>
        <c:lblAlgn val="ctr"/>
        <c:lblOffset val="100"/>
        <c:tickMarkSkip val="1"/>
        <c:noMultiLvlLbl val="0"/>
      </c:catAx>
      <c:valAx>
        <c:axId val="31356518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13538816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31712"/>
        <c:axId val="333733248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755520"/>
        <c:axId val="333757056"/>
      </c:lineChart>
      <c:catAx>
        <c:axId val="333731712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3733248"/>
        <c:crosses val="autoZero"/>
        <c:auto val="1"/>
        <c:lblAlgn val="ctr"/>
        <c:lblOffset val="100"/>
        <c:tickMarkSkip val="1"/>
        <c:noMultiLvlLbl val="0"/>
      </c:catAx>
      <c:valAx>
        <c:axId val="333733248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3731712"/>
        <c:crosses val="autoZero"/>
        <c:crossBetween val="midCat"/>
        <c:majorUnit val="1"/>
      </c:valAx>
      <c:catAx>
        <c:axId val="333755520"/>
        <c:scaling>
          <c:orientation val="minMax"/>
        </c:scaling>
        <c:delete val="1"/>
        <c:axPos val="b"/>
        <c:majorTickMark val="out"/>
        <c:minorTickMark val="none"/>
        <c:tickLblPos val="nextTo"/>
        <c:crossAx val="333757056"/>
        <c:crosses val="autoZero"/>
        <c:auto val="1"/>
        <c:lblAlgn val="ctr"/>
        <c:lblOffset val="100"/>
        <c:noMultiLvlLbl val="0"/>
      </c:catAx>
      <c:valAx>
        <c:axId val="333757056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3755520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71" t="s">
        <v>252</v>
      </c>
      <c r="C1" s="671"/>
      <c r="D1" s="671"/>
      <c r="E1" s="671"/>
      <c r="F1" s="671"/>
      <c r="G1" s="671"/>
      <c r="H1" s="671"/>
      <c r="I1" s="671"/>
      <c r="J1" s="671"/>
      <c r="K1" s="671"/>
      <c r="L1" s="671"/>
    </row>
    <row r="2" spans="1:12" s="29" customFormat="1" ht="20.25" customHeight="1" x14ac:dyDescent="0.2">
      <c r="A2" s="28"/>
      <c r="B2" s="671"/>
      <c r="C2" s="671"/>
      <c r="D2" s="671"/>
      <c r="E2" s="671"/>
      <c r="F2" s="671"/>
      <c r="G2" s="671"/>
      <c r="H2" s="671"/>
      <c r="I2" s="671"/>
      <c r="J2" s="671"/>
      <c r="K2" s="671"/>
      <c r="L2" s="671"/>
    </row>
    <row r="3" spans="1:12" s="29" customFormat="1" ht="15.75" customHeight="1" x14ac:dyDescent="0.2">
      <c r="A3" s="28"/>
      <c r="B3" s="672" t="s">
        <v>280</v>
      </c>
      <c r="C3" s="672"/>
      <c r="D3" s="672"/>
      <c r="E3" s="672"/>
      <c r="F3" s="672"/>
      <c r="G3" s="672"/>
      <c r="H3" s="672"/>
      <c r="I3" s="672"/>
      <c r="J3" s="672"/>
      <c r="K3" s="672"/>
      <c r="L3" s="672"/>
    </row>
    <row r="4" spans="1:12" s="29" customFormat="1" ht="13.5" thickBot="1" x14ac:dyDescent="0.25">
      <c r="A4" s="28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34" t="s">
        <v>559</v>
      </c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3" spans="2:15" ht="13.5" thickBot="1" x14ac:dyDescent="0.25"/>
    <row r="4" spans="2:15" x14ac:dyDescent="0.2">
      <c r="B4" s="747" t="s">
        <v>325</v>
      </c>
      <c r="C4" s="748"/>
      <c r="D4" s="749"/>
      <c r="E4" s="749"/>
      <c r="F4" s="749"/>
      <c r="G4" s="749"/>
      <c r="H4" s="749"/>
      <c r="I4" s="749"/>
      <c r="J4" s="749"/>
      <c r="K4" s="749"/>
      <c r="L4" s="749"/>
      <c r="M4" s="749"/>
      <c r="N4" s="750"/>
    </row>
    <row r="5" spans="2:15" x14ac:dyDescent="0.2">
      <c r="B5" s="751" t="s">
        <v>335</v>
      </c>
      <c r="C5" s="752"/>
      <c r="D5" s="752"/>
      <c r="E5" s="752"/>
      <c r="F5" s="752"/>
      <c r="G5" s="752"/>
      <c r="H5" s="752"/>
      <c r="I5" s="752"/>
      <c r="J5" s="752"/>
      <c r="K5" s="752"/>
      <c r="L5" s="752"/>
      <c r="M5" s="752"/>
      <c r="N5" s="753"/>
    </row>
    <row r="6" spans="2:15" x14ac:dyDescent="0.2">
      <c r="B6" s="754"/>
      <c r="C6" s="712"/>
      <c r="D6" s="712"/>
      <c r="E6" s="712"/>
      <c r="F6" s="712"/>
      <c r="G6" s="712"/>
      <c r="H6" s="712"/>
      <c r="I6" s="712"/>
      <c r="J6" s="712"/>
      <c r="K6" s="712"/>
      <c r="L6" s="712"/>
      <c r="M6" s="712"/>
      <c r="N6" s="755"/>
    </row>
    <row r="7" spans="2:15" x14ac:dyDescent="0.2">
      <c r="B7" s="744"/>
      <c r="C7" s="474" t="s">
        <v>320</v>
      </c>
      <c r="D7" s="475"/>
      <c r="E7" s="756" t="str">
        <f>CUST_Geral_M_OBRA!D6</f>
        <v>Reforma de imóvel em Jacarepaguá</v>
      </c>
      <c r="F7" s="756"/>
      <c r="G7" s="705"/>
      <c r="H7" s="705"/>
      <c r="I7" s="705"/>
      <c r="J7" s="705"/>
      <c r="K7" s="705"/>
      <c r="L7" s="705"/>
      <c r="M7" s="705"/>
      <c r="N7" s="757"/>
    </row>
    <row r="8" spans="2:15" x14ac:dyDescent="0.2">
      <c r="B8" s="745"/>
      <c r="C8" s="738" t="s">
        <v>321</v>
      </c>
      <c r="D8" s="739"/>
      <c r="E8" s="756" t="str">
        <f>CUST_Geral_M_OBRA!D7</f>
        <v>Rua Cassiopeia, n° 86, Taquara - RJ</v>
      </c>
      <c r="F8" s="756"/>
      <c r="G8" s="705"/>
      <c r="H8" s="705"/>
      <c r="I8" s="705"/>
      <c r="J8" s="705"/>
      <c r="K8" s="705"/>
      <c r="L8" s="705"/>
      <c r="M8" s="705"/>
      <c r="N8" s="757"/>
    </row>
    <row r="9" spans="2:15" x14ac:dyDescent="0.2">
      <c r="B9" s="745"/>
      <c r="C9" s="738" t="s">
        <v>546</v>
      </c>
      <c r="D9" s="739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46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41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42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42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43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36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37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37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37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37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37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37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37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37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36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37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37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37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37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37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37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37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37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40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32" t="s">
        <v>38</v>
      </c>
      <c r="E34" t="s">
        <v>568</v>
      </c>
      <c r="G34">
        <v>1</v>
      </c>
      <c r="H34" s="341"/>
    </row>
    <row r="35" spans="2:14" x14ac:dyDescent="0.2">
      <c r="B35" s="703"/>
      <c r="E35" t="s">
        <v>569</v>
      </c>
      <c r="G35">
        <v>1</v>
      </c>
      <c r="H35" s="341"/>
    </row>
    <row r="36" spans="2:14" x14ac:dyDescent="0.2">
      <c r="B36" s="703"/>
      <c r="E36" t="s">
        <v>570</v>
      </c>
      <c r="G36">
        <v>1</v>
      </c>
      <c r="H36" s="341"/>
    </row>
    <row r="37" spans="2:14" x14ac:dyDescent="0.2">
      <c r="B37" s="703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703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703"/>
      <c r="F39" s="491"/>
      <c r="H39" s="341"/>
      <c r="J39" s="491"/>
    </row>
    <row r="40" spans="2:14" x14ac:dyDescent="0.2">
      <c r="B40" s="703"/>
      <c r="E40" s="340" t="s">
        <v>593</v>
      </c>
      <c r="F40" s="491"/>
      <c r="G40">
        <v>3</v>
      </c>
      <c r="H40" s="341"/>
      <c r="J40" s="491"/>
    </row>
    <row r="41" spans="2:14" x14ac:dyDescent="0.2">
      <c r="B41" s="703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703"/>
      <c r="E42" s="340" t="s">
        <v>575</v>
      </c>
      <c r="F42" s="491"/>
      <c r="H42" s="341"/>
      <c r="J42" s="491"/>
    </row>
    <row r="43" spans="2:14" x14ac:dyDescent="0.2">
      <c r="B43" s="703"/>
      <c r="E43" s="340" t="s">
        <v>576</v>
      </c>
      <c r="F43" s="491"/>
      <c r="H43" s="341"/>
    </row>
    <row r="44" spans="2:14" x14ac:dyDescent="0.2">
      <c r="B44" s="703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33" t="s">
        <v>562</v>
      </c>
      <c r="E55" s="340" t="s">
        <v>585</v>
      </c>
      <c r="G55">
        <v>1</v>
      </c>
      <c r="H55" s="341"/>
    </row>
    <row r="56" spans="2:8" x14ac:dyDescent="0.2">
      <c r="B56" s="703"/>
      <c r="E56" s="340" t="s">
        <v>586</v>
      </c>
      <c r="G56">
        <v>1</v>
      </c>
      <c r="H56" s="341"/>
    </row>
    <row r="57" spans="2:8" x14ac:dyDescent="0.2">
      <c r="B57" s="703"/>
      <c r="E57" s="340" t="s">
        <v>587</v>
      </c>
      <c r="G57">
        <v>1</v>
      </c>
      <c r="H57" s="341"/>
    </row>
    <row r="58" spans="2:8" x14ac:dyDescent="0.2">
      <c r="B58" s="703"/>
      <c r="E58" s="340" t="s">
        <v>588</v>
      </c>
      <c r="G58">
        <v>1</v>
      </c>
      <c r="H58" s="341"/>
    </row>
    <row r="59" spans="2:8" x14ac:dyDescent="0.2">
      <c r="B59" s="703"/>
      <c r="E59" s="340" t="s">
        <v>589</v>
      </c>
      <c r="G59">
        <v>1</v>
      </c>
      <c r="H59" s="341"/>
    </row>
    <row r="60" spans="2:8" x14ac:dyDescent="0.2">
      <c r="B60" s="703"/>
      <c r="E60" s="340" t="s">
        <v>591</v>
      </c>
      <c r="G60">
        <v>1</v>
      </c>
      <c r="H60" s="341"/>
    </row>
    <row r="61" spans="2:8" x14ac:dyDescent="0.2">
      <c r="B61" s="703"/>
      <c r="E61" s="340" t="s">
        <v>590</v>
      </c>
      <c r="G61">
        <v>1</v>
      </c>
      <c r="H61" s="341"/>
    </row>
    <row r="62" spans="2:8" x14ac:dyDescent="0.2">
      <c r="B62" s="703"/>
      <c r="H62" s="341"/>
    </row>
    <row r="63" spans="2:8" x14ac:dyDescent="0.2">
      <c r="B63" s="703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60" t="s">
        <v>331</v>
      </c>
      <c r="D5" s="761"/>
      <c r="E5" s="761"/>
      <c r="F5" s="761"/>
      <c r="G5" s="761"/>
      <c r="H5" s="761"/>
      <c r="I5" s="761"/>
      <c r="J5" s="761"/>
      <c r="K5" s="761"/>
      <c r="L5" s="761"/>
      <c r="M5" s="761"/>
      <c r="N5" s="762"/>
    </row>
    <row r="6" spans="2:14" x14ac:dyDescent="0.2">
      <c r="B6" s="147"/>
      <c r="C6" s="374" t="s">
        <v>320</v>
      </c>
      <c r="D6" s="763" t="s">
        <v>408</v>
      </c>
      <c r="E6" s="764"/>
      <c r="F6" s="764"/>
      <c r="G6" s="764"/>
      <c r="H6" s="764"/>
      <c r="I6" s="765"/>
      <c r="J6" s="764"/>
      <c r="K6" s="764"/>
      <c r="L6" s="764"/>
      <c r="M6" s="764"/>
      <c r="N6" s="766"/>
    </row>
    <row r="7" spans="2:14" ht="12.75" customHeight="1" x14ac:dyDescent="0.2">
      <c r="B7" s="147"/>
      <c r="C7" s="374" t="s">
        <v>321</v>
      </c>
      <c r="D7" s="763" t="s">
        <v>402</v>
      </c>
      <c r="E7" s="764"/>
      <c r="F7" s="764"/>
      <c r="G7" s="764"/>
      <c r="H7" s="764"/>
      <c r="I7" s="765"/>
      <c r="J7" s="764"/>
      <c r="K7" s="764"/>
      <c r="L7" s="764"/>
      <c r="M7" s="764"/>
      <c r="N7" s="766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44776</v>
      </c>
      <c r="F9" s="297">
        <f ca="1">NETWORKDAYS.INTL(D9,E9,11,'Dados de Físico Semanal'!F2:F13)</f>
        <v>90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58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91</v>
      </c>
      <c r="H11" s="273">
        <v>135</v>
      </c>
      <c r="I11" s="498"/>
      <c r="J11" s="274">
        <f>IF($H11="","",$H11/9)</f>
        <v>15</v>
      </c>
      <c r="K11" s="274">
        <f>IF($J11="","",$H11*$G11)</f>
        <v>12285</v>
      </c>
      <c r="L11" s="371">
        <v>5</v>
      </c>
      <c r="M11" s="275">
        <f>IFERROR(IF($L11="","",$K11-$L11*$H11),"")</f>
        <v>11610</v>
      </c>
      <c r="N11" s="275">
        <f>IFERROR(IF($L11="","",$L11*$H11+I11),"")</f>
        <v>675</v>
      </c>
    </row>
    <row r="12" spans="2:14" x14ac:dyDescent="0.2">
      <c r="B12" s="758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COUNTA(CUST_Diário_M_Obra!E$16:E$136)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58"/>
      <c r="C13" s="392">
        <f>IF(D13="","",ROW(A3)-COUNTBLANK($D$11:D13))</f>
        <v>3</v>
      </c>
      <c r="D13" s="393" t="str">
        <f>IF(CUST_Diário_M_Obra!H$4&lt;&gt;"",CUST_Diário_M_Obra!H$4,"")</f>
        <v>Samuel</v>
      </c>
      <c r="E13" s="276" t="s">
        <v>416</v>
      </c>
      <c r="F13" s="276"/>
      <c r="G13" s="460">
        <f>COUNTA(CUST_Diário_M_Obra!H$16:H$136)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58"/>
      <c r="C14" s="392">
        <f>IF(D14="","",ROW(A4)-COUNTBLANK($D$11:D14))</f>
        <v>4</v>
      </c>
      <c r="D14" s="393" t="str">
        <f>IF(CUST_Diário_M_Obra!I$4&lt;&gt;"",CUST_Diário_M_Obra!I$4,"")</f>
        <v>Ademir</v>
      </c>
      <c r="E14" s="276"/>
      <c r="F14" s="276"/>
      <c r="G14" s="460">
        <f>COUNTA(CUST_Diário_M_Obra!I$16:I$136)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58"/>
      <c r="C15" s="392">
        <f>IF(D15="","",ROW(A5)-COUNTBLANK($D$11:D15))</f>
        <v>5</v>
      </c>
      <c r="D15" s="393" t="str">
        <f>IF(CUST_Diário_M_Obra!J$4&lt;&gt;"",CUST_Diário_M_Obra!J$4,"")</f>
        <v>Cosme</v>
      </c>
      <c r="E15" s="276"/>
      <c r="F15" s="276"/>
      <c r="G15" s="460">
        <f>COUNTA(CUST_Diário_M_Obra!J$16:J$136)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58"/>
      <c r="C16" s="392">
        <f>IF(D16="","",ROW(A6)-COUNTBLANK($D$11:D16))</f>
        <v>6</v>
      </c>
      <c r="D16" s="393" t="str">
        <f>IF(CUST_Diário_M_Obra!K$4&lt;&gt;"",CUST_Diário_M_Obra!K$4,"")</f>
        <v>Agricio</v>
      </c>
      <c r="E16" s="276"/>
      <c r="F16" s="276"/>
      <c r="G16" s="460">
        <f>COUNTA(CUST_Diário_M_Obra!K$16:K$136)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59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58" t="s">
        <v>468</v>
      </c>
      <c r="C18" s="392">
        <f>IF(D18="","",ROW(A8)-COUNTBLANK($D$11:D18))</f>
        <v>7</v>
      </c>
      <c r="D18" s="396" t="str">
        <f>IF(CUST_Diário_M_Obra!L$4&lt;&gt;"",CUST_Diário_M_Obra!L$4,"")</f>
        <v>Ricardo</v>
      </c>
      <c r="E18" s="385" t="s">
        <v>400</v>
      </c>
      <c r="F18" s="385"/>
      <c r="G18" s="462">
        <f>COUNTA(CUST_Diário_M_Obra!L$16:L$136)</f>
        <v>32</v>
      </c>
      <c r="H18" s="386">
        <v>90</v>
      </c>
      <c r="I18" s="386"/>
      <c r="J18" s="387">
        <f>IF($H18="","",$H18/9)</f>
        <v>10</v>
      </c>
      <c r="K18" s="387">
        <f>IF($J18="","",$H18*$G18)</f>
        <v>2880</v>
      </c>
      <c r="L18" s="388">
        <v>1</v>
      </c>
      <c r="M18" s="389">
        <f t="shared" si="0"/>
        <v>2790</v>
      </c>
      <c r="N18" s="275">
        <f>IFERROR(IF($L18="","",$L18*$H18+I18),"")</f>
        <v>90</v>
      </c>
    </row>
    <row r="19" spans="2:18" x14ac:dyDescent="0.2">
      <c r="B19" s="758"/>
      <c r="C19" s="392">
        <f>IF(D19="","",ROW(A9)-COUNTBLANK($D$11:D19))</f>
        <v>8</v>
      </c>
      <c r="D19" s="393" t="str">
        <f>IF(CUST_Diário_M_Obra!M$4&lt;&gt;"",CUST_Diário_M_Obra!M$4,"")</f>
        <v>Silvio</v>
      </c>
      <c r="E19" s="276" t="s">
        <v>400</v>
      </c>
      <c r="F19" s="276"/>
      <c r="G19" s="460">
        <f>COUNTA(CUST_Diário_M_Obra!M$16:M$136)</f>
        <v>32</v>
      </c>
      <c r="H19" s="273">
        <v>90</v>
      </c>
      <c r="I19" s="498"/>
      <c r="J19" s="274">
        <f>IF($H19="","",$H19/9)</f>
        <v>10</v>
      </c>
      <c r="K19" s="274">
        <f>IF($J19="","",$H19*$G19)</f>
        <v>2880</v>
      </c>
      <c r="L19" s="371">
        <v>1</v>
      </c>
      <c r="M19" s="275">
        <f t="shared" si="0"/>
        <v>2790</v>
      </c>
      <c r="N19" s="275">
        <f t="shared" si="1"/>
        <v>90</v>
      </c>
    </row>
    <row r="20" spans="2:18" x14ac:dyDescent="0.2">
      <c r="B20" s="758"/>
      <c r="C20" s="392">
        <f>IF(D20="","",ROW(A10)-COUNTBLANK($D$11:D20))</f>
        <v>9</v>
      </c>
      <c r="D20" s="393" t="str">
        <f>IF(CUST_Diário_M_Obra!N$4&lt;&gt;"",CUST_Diário_M_Obra!N$4,"")</f>
        <v>Luiz Fernando</v>
      </c>
      <c r="E20" s="276" t="s">
        <v>400</v>
      </c>
      <c r="F20" s="276"/>
      <c r="G20" s="460">
        <f>COUNTA(CUST_Diário_M_Obra!N$16:N$136)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58"/>
      <c r="C21" s="392">
        <f>IF(D21="","",ROW(A11)-COUNTBLANK($D$11:D21))</f>
        <v>10</v>
      </c>
      <c r="D21" s="393" t="str">
        <f>IF(CUST_Diário_M_Obra!O$4&lt;&gt;"",CUST_Diário_M_Obra!O$4,"")</f>
        <v>Richard</v>
      </c>
      <c r="E21" s="276" t="s">
        <v>400</v>
      </c>
      <c r="F21" s="276"/>
      <c r="G21" s="460">
        <f>COUNTA(CUST_Diário_M_Obra!O$16:O$136)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58"/>
      <c r="C22" s="392">
        <f>IF(D22="","",ROW(A12)-COUNTBLANK($D$11:D22))</f>
        <v>11</v>
      </c>
      <c r="D22" s="393" t="str">
        <f>IF(CUST_Diário_M_Obra!P$4&lt;&gt;"",CUST_Diário_M_Obra!P$4,"")</f>
        <v>Luis Fernando (Batata)</v>
      </c>
      <c r="E22" s="296" t="s">
        <v>400</v>
      </c>
      <c r="F22" s="276"/>
      <c r="G22" s="460">
        <f>COUNTA(CUST_Diário_M_Obra!P$16:P$136)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58"/>
      <c r="C23" s="392">
        <f>IF(D23="","",ROW(A13)-COUNTBLANK($D$11:D23))</f>
        <v>12</v>
      </c>
      <c r="D23" s="393" t="str">
        <f>IF(CUST_Diário_M_Obra!Q$4&lt;&gt;"",CUST_Diário_M_Obra!Q$4,"")</f>
        <v>Alex</v>
      </c>
      <c r="E23" s="296" t="s">
        <v>400</v>
      </c>
      <c r="F23" s="276"/>
      <c r="G23" s="460">
        <f>COUNTA(CUST_Diário_M_Obra!Q$16:Q$136)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58"/>
      <c r="C24" s="392">
        <f>IF(D24="","",ROW(A14)-COUNTBLANK($D$11:D24))</f>
        <v>13</v>
      </c>
      <c r="D24" s="393" t="str">
        <f>IF(CUST_Diário_M_Obra!R$4&lt;&gt;"",CUST_Diário_M_Obra!R$4,"")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58"/>
      <c r="C25" s="392">
        <f>IF(D25="","",ROW(A15)-COUNTBLANK($D$11:D25))</f>
        <v>14</v>
      </c>
      <c r="D25" s="393" t="str">
        <f>IF(CUST_Diário_M_Obra!S$4&lt;&gt;"",CUST_Diário_M_Obra!S$4,"")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>
        <f>IF(D26="","",ROW(A16)-COUNTBLANK($D$11:D26))</f>
        <v>15</v>
      </c>
      <c r="D26" s="393" t="str">
        <f>IF(CUST_Diário_M_Obra!T$4&lt;&gt;"",CUST_Diário_M_Obra!T$4,"")</f>
        <v>Jair</v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15</v>
      </c>
      <c r="D31" s="277"/>
      <c r="E31" s="277"/>
      <c r="F31" s="277"/>
      <c r="G31" s="461">
        <f>IFERROR(SUM(G11:G29),"")</f>
        <v>714</v>
      </c>
      <c r="H31" s="278"/>
      <c r="I31" s="499"/>
      <c r="J31" s="279"/>
      <c r="K31" s="279">
        <f>IFERROR(SUM(K11:K29),"")</f>
        <v>56265</v>
      </c>
      <c r="L31" s="372">
        <f>SUM(L11:L29)</f>
        <v>22</v>
      </c>
      <c r="M31" s="382">
        <f>IF(L31="","",K31-SUM(N11:N29))</f>
        <v>53815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560" priority="2" operator="greaterThan">
      <formula>$G$11</formula>
    </cfRule>
  </conditionalFormatting>
  <conditionalFormatting sqref="L31">
    <cfRule type="cellIs" dxfId="559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X277"/>
  <sheetViews>
    <sheetView tabSelected="1" zoomScale="80" zoomScaleNormal="80" workbookViewId="0">
      <pane xSplit="3" ySplit="12" topLeftCell="D191" activePane="bottomRight" state="frozen"/>
      <selection pane="topRight" activeCell="D1" sqref="D1"/>
      <selection pane="bottomLeft" activeCell="A12" sqref="A12"/>
      <selection pane="bottomRight" activeCell="E161" sqref="E161"/>
    </sheetView>
  </sheetViews>
  <sheetFormatPr defaultRowHeight="12.75" x14ac:dyDescent="0.2"/>
  <cols>
    <col min="1" max="1" width="9.140625" customWidth="1"/>
    <col min="2" max="2" width="27.5703125" customWidth="1"/>
    <col min="3" max="3" width="12.7109375" bestFit="1" customWidth="1"/>
    <col min="4" max="4" width="14" customWidth="1"/>
    <col min="5" max="5" width="11.5703125" bestFit="1" customWidth="1"/>
    <col min="6" max="7" width="11.5703125" customWidth="1"/>
    <col min="8" max="8" width="11.5703125" bestFit="1" customWidth="1"/>
    <col min="9" max="9" width="11.7109375" bestFit="1" customWidth="1"/>
    <col min="10" max="10" width="10.7109375" bestFit="1" customWidth="1"/>
    <col min="11" max="11" width="11.140625" bestFit="1" customWidth="1"/>
    <col min="12" max="13" width="10.7109375" bestFit="1" customWidth="1"/>
    <col min="14" max="14" width="12.85546875" bestFit="1" customWidth="1"/>
    <col min="15" max="15" width="11.5703125" bestFit="1" customWidth="1"/>
    <col min="16" max="16" width="20.140625" bestFit="1" customWidth="1"/>
    <col min="17" max="19" width="12.7109375" customWidth="1"/>
    <col min="20" max="20" width="11.28515625" customWidth="1"/>
    <col min="21" max="21" width="13.42578125" bestFit="1" customWidth="1"/>
    <col min="23" max="23" width="12" bestFit="1" customWidth="1"/>
  </cols>
  <sheetData>
    <row r="2" spans="2:24" ht="13.5" thickBot="1" x14ac:dyDescent="0.25"/>
    <row r="3" spans="2:24" x14ac:dyDescent="0.2">
      <c r="B3" s="635" t="s">
        <v>307</v>
      </c>
      <c r="C3" s="636"/>
      <c r="D3" s="771" t="s">
        <v>467</v>
      </c>
      <c r="E3" s="772"/>
      <c r="F3" s="772"/>
      <c r="G3" s="772"/>
      <c r="H3" s="772"/>
      <c r="I3" s="772"/>
      <c r="J3" s="772"/>
      <c r="K3" s="773"/>
      <c r="L3" s="774" t="s">
        <v>468</v>
      </c>
      <c r="M3" s="775"/>
      <c r="N3" s="775"/>
      <c r="O3" s="775"/>
      <c r="P3" s="775"/>
      <c r="Q3" s="776"/>
      <c r="R3" s="776"/>
      <c r="S3" s="776"/>
      <c r="T3" s="777"/>
    </row>
    <row r="4" spans="2:24" x14ac:dyDescent="0.2">
      <c r="B4" s="521" t="s">
        <v>407</v>
      </c>
      <c r="C4" s="522" t="s">
        <v>606</v>
      </c>
      <c r="D4" s="523" t="s">
        <v>421</v>
      </c>
      <c r="E4" s="524" t="s">
        <v>608</v>
      </c>
      <c r="F4" s="524" t="s">
        <v>640</v>
      </c>
      <c r="G4" s="523" t="s">
        <v>635</v>
      </c>
      <c r="H4" s="523" t="s">
        <v>423</v>
      </c>
      <c r="I4" s="523" t="s">
        <v>599</v>
      </c>
      <c r="J4" s="524" t="s">
        <v>600</v>
      </c>
      <c r="K4" s="637" t="s">
        <v>607</v>
      </c>
      <c r="L4" s="525" t="s">
        <v>399</v>
      </c>
      <c r="M4" s="523" t="s">
        <v>401</v>
      </c>
      <c r="N4" s="523" t="s">
        <v>470</v>
      </c>
      <c r="O4" s="523" t="s">
        <v>434</v>
      </c>
      <c r="P4" s="523" t="s">
        <v>598</v>
      </c>
      <c r="Q4" s="526" t="s">
        <v>595</v>
      </c>
      <c r="R4" s="526" t="s">
        <v>603</v>
      </c>
      <c r="S4" s="526" t="s">
        <v>629</v>
      </c>
      <c r="T4" s="527" t="s">
        <v>639</v>
      </c>
      <c r="X4" s="340"/>
    </row>
    <row r="5" spans="2:24" x14ac:dyDescent="0.2">
      <c r="B5" s="528" t="s">
        <v>517</v>
      </c>
      <c r="C5" s="529" t="s">
        <v>518</v>
      </c>
      <c r="D5" s="530">
        <v>135</v>
      </c>
      <c r="E5" s="531">
        <v>165</v>
      </c>
      <c r="F5" s="531">
        <v>165</v>
      </c>
      <c r="G5" s="531">
        <v>165</v>
      </c>
      <c r="H5" s="530">
        <v>165</v>
      </c>
      <c r="I5" s="530">
        <v>165</v>
      </c>
      <c r="J5" s="531">
        <v>165</v>
      </c>
      <c r="K5" s="638">
        <v>165</v>
      </c>
      <c r="L5" s="533">
        <v>90</v>
      </c>
      <c r="M5" s="530">
        <v>90</v>
      </c>
      <c r="N5" s="530">
        <v>90</v>
      </c>
      <c r="O5" s="530">
        <v>90</v>
      </c>
      <c r="P5" s="531">
        <v>90</v>
      </c>
      <c r="Q5" s="534">
        <v>90</v>
      </c>
      <c r="R5" s="534">
        <v>90</v>
      </c>
      <c r="S5" s="534">
        <v>90</v>
      </c>
      <c r="T5" s="532">
        <v>90</v>
      </c>
      <c r="X5" s="340"/>
    </row>
    <row r="6" spans="2:24" x14ac:dyDescent="0.2">
      <c r="B6" s="535" t="s">
        <v>636</v>
      </c>
      <c r="C6" s="536"/>
      <c r="D6" s="537" t="str">
        <f>IF(SUM(D15,D47,D108,D159,)&gt;0,SUM(D15,D47,D108,D159,),"")</f>
        <v/>
      </c>
      <c r="E6" s="537" t="str">
        <f t="shared" ref="E6:T6" si="0">IF(SUM(E15,E47,E108,E159,)&gt;0,SUM(E15,E47,E108,E159,),"")</f>
        <v/>
      </c>
      <c r="F6" s="537">
        <f t="shared" ref="F6" si="1">IF(SUM(F15,F47,F108,F159,)&gt;0,SUM(F15,F47,F108,F159,),"")</f>
        <v>15</v>
      </c>
      <c r="G6" s="537">
        <f t="shared" si="0"/>
        <v>80</v>
      </c>
      <c r="H6" s="537" t="str">
        <f t="shared" si="0"/>
        <v/>
      </c>
      <c r="I6" s="537" t="str">
        <f t="shared" si="0"/>
        <v/>
      </c>
      <c r="J6" s="537" t="str">
        <f t="shared" si="0"/>
        <v/>
      </c>
      <c r="K6" s="537" t="str">
        <f t="shared" si="0"/>
        <v/>
      </c>
      <c r="L6" s="537" t="str">
        <f t="shared" si="0"/>
        <v/>
      </c>
      <c r="M6" s="537" t="str">
        <f t="shared" si="0"/>
        <v/>
      </c>
      <c r="N6" s="537" t="str">
        <f t="shared" si="0"/>
        <v/>
      </c>
      <c r="O6" s="537" t="str">
        <f t="shared" si="0"/>
        <v/>
      </c>
      <c r="P6" s="537">
        <f t="shared" si="0"/>
        <v>10</v>
      </c>
      <c r="Q6" s="537">
        <f t="shared" si="0"/>
        <v>10</v>
      </c>
      <c r="R6" s="537" t="str">
        <f t="shared" si="0"/>
        <v/>
      </c>
      <c r="S6" s="537" t="str">
        <f t="shared" si="0"/>
        <v/>
      </c>
      <c r="T6" s="537" t="str">
        <f t="shared" si="0"/>
        <v/>
      </c>
      <c r="W6" s="341"/>
      <c r="X6" s="340"/>
    </row>
    <row r="7" spans="2:24" x14ac:dyDescent="0.2">
      <c r="B7" s="535" t="s">
        <v>609</v>
      </c>
      <c r="C7" s="538">
        <f ca="1">NETWORKDAYS.INTL(B18,TODAY(),11)</f>
        <v>93</v>
      </c>
      <c r="D7" s="539">
        <f>IF(SUM(D24,D34,D58,D68,D78,D88,D110,D161)&gt;0,SUM(D24,D34,D58,D68,D78,D88,D110,D161),"")</f>
        <v>91</v>
      </c>
      <c r="E7" s="539">
        <f t="shared" ref="E7:T7" si="2">IF(SUM(E24,E34,E58,E68,E78,E88,E110,E161)&gt;0,SUM(E24,E34,E58,E68,E78,E88,E110,E161),"")</f>
        <v>59</v>
      </c>
      <c r="F7" s="539">
        <f t="shared" ref="F7" si="3">IF(SUM(F24,F34,F58,F68,F78,F88,F110,F161)&gt;0,SUM(F24,F34,F58,F68,F78,F88,F110,F161),"")</f>
        <v>9</v>
      </c>
      <c r="G7" s="539">
        <f t="shared" si="2"/>
        <v>5</v>
      </c>
      <c r="H7" s="539">
        <f t="shared" si="2"/>
        <v>34</v>
      </c>
      <c r="I7" s="539">
        <f t="shared" si="2"/>
        <v>28</v>
      </c>
      <c r="J7" s="539">
        <f t="shared" si="2"/>
        <v>3</v>
      </c>
      <c r="K7" s="639">
        <f t="shared" si="2"/>
        <v>4</v>
      </c>
      <c r="L7" s="633">
        <f t="shared" si="2"/>
        <v>2</v>
      </c>
      <c r="M7" s="539">
        <f t="shared" si="2"/>
        <v>2</v>
      </c>
      <c r="N7" s="539">
        <f t="shared" si="2"/>
        <v>53</v>
      </c>
      <c r="O7" s="539">
        <f t="shared" si="2"/>
        <v>43</v>
      </c>
      <c r="P7" s="539">
        <f t="shared" si="2"/>
        <v>22</v>
      </c>
      <c r="Q7" s="539">
        <f t="shared" si="2"/>
        <v>22</v>
      </c>
      <c r="R7" s="539">
        <f t="shared" si="2"/>
        <v>4</v>
      </c>
      <c r="S7" s="539">
        <f t="shared" si="2"/>
        <v>37</v>
      </c>
      <c r="T7" s="539">
        <f t="shared" si="2"/>
        <v>12</v>
      </c>
      <c r="W7" s="341"/>
      <c r="X7" s="340"/>
    </row>
    <row r="8" spans="2:24" x14ac:dyDescent="0.2">
      <c r="B8" s="540" t="s">
        <v>623</v>
      </c>
      <c r="C8" s="536"/>
      <c r="D8" s="541" t="str">
        <f>IF(SUM(D17,D50,D111,D163,)&gt;0,SUM(D17,D50,D111,D163),"")</f>
        <v/>
      </c>
      <c r="E8" s="541" t="str">
        <f t="shared" ref="E8:T8" si="4">IF(SUM(E17,E50,E111,E163,)&gt;0,SUM(E17,E50,E111,E163),"")</f>
        <v/>
      </c>
      <c r="F8" s="541" t="str">
        <f t="shared" ref="F8" si="5">IF(SUM(F17,F50,F111,F163,)&gt;0,SUM(F17,F50,F111,F163),"")</f>
        <v/>
      </c>
      <c r="G8" s="541" t="str">
        <f t="shared" si="4"/>
        <v/>
      </c>
      <c r="H8" s="541" t="str">
        <f t="shared" si="4"/>
        <v/>
      </c>
      <c r="I8" s="541">
        <f t="shared" si="4"/>
        <v>4</v>
      </c>
      <c r="J8" s="541" t="str">
        <f t="shared" si="4"/>
        <v/>
      </c>
      <c r="K8" s="541" t="str">
        <f t="shared" si="4"/>
        <v/>
      </c>
      <c r="L8" s="541" t="str">
        <f t="shared" si="4"/>
        <v/>
      </c>
      <c r="M8" s="541" t="str">
        <f t="shared" si="4"/>
        <v/>
      </c>
      <c r="N8" s="541">
        <f t="shared" si="4"/>
        <v>3</v>
      </c>
      <c r="O8" s="541">
        <f t="shared" si="4"/>
        <v>2</v>
      </c>
      <c r="P8" s="541">
        <f t="shared" si="4"/>
        <v>1</v>
      </c>
      <c r="Q8" s="541">
        <f t="shared" si="4"/>
        <v>3</v>
      </c>
      <c r="R8" s="541" t="str">
        <f t="shared" si="4"/>
        <v/>
      </c>
      <c r="S8" s="541">
        <f t="shared" si="4"/>
        <v>2</v>
      </c>
      <c r="T8" s="541" t="str">
        <f t="shared" si="4"/>
        <v/>
      </c>
      <c r="W8" s="341"/>
      <c r="X8" s="340"/>
    </row>
    <row r="9" spans="2:24" ht="25.5" x14ac:dyDescent="0.2">
      <c r="B9" s="670" t="s">
        <v>641</v>
      </c>
      <c r="C9" s="543">
        <f>SUM($D$9:$T$9)</f>
        <v>2115</v>
      </c>
      <c r="D9" s="537" t="str">
        <f>IF(COUNTIF(D16:D230,'Dados de Físico Semanal'!$C$5)*D5&gt;0,COUNTIF(D16:D230,'Dados de Físico Semanal'!$C$5)*D5,"")</f>
        <v/>
      </c>
      <c r="E9" s="537">
        <f>IF(COUNTIF(E16:E230,'Dados de Físico Semanal'!$C$5)*E5&gt;0,COUNTIF(E16:E230,'Dados de Físico Semanal'!$C$5)*E5,"")</f>
        <v>1155</v>
      </c>
      <c r="F9" s="537">
        <f>IF(COUNTIF(F16:F230,'Dados de Físico Semanal'!$C$5)*F5&gt;0,COUNTIF(F16:F230,'Dados de Físico Semanal'!$C$5)*F5,"")</f>
        <v>330</v>
      </c>
      <c r="G9" s="537" t="str">
        <f>IF(COUNTIF(G16:G230,'Dados de Físico Semanal'!$C$5)*G5&gt;0,COUNTIF(G16:G230,'Dados de Físico Semanal'!$C$5)*G5,"")</f>
        <v/>
      </c>
      <c r="H9" s="537" t="str">
        <f>IF(COUNTIF(H16:H230,'Dados de Físico Semanal'!$C$5)*H5&gt;0,COUNTIF(H16:H230,'Dados de Físico Semanal'!$C$5)*H5,"")</f>
        <v/>
      </c>
      <c r="I9" s="537" t="str">
        <f>IF(COUNTIF(I16:I230,'Dados de Físico Semanal'!$C$5)*I5&gt;0,COUNTIF(I16:I230,'Dados de Físico Semanal'!$C$5)*I5,"")</f>
        <v/>
      </c>
      <c r="J9" s="537" t="str">
        <f>IF(COUNTIF(J16:J230,'Dados de Físico Semanal'!$C$5)*J5&gt;0,COUNTIF(J16:J230,'Dados de Físico Semanal'!$C$5)*J5,"")</f>
        <v/>
      </c>
      <c r="K9" s="537" t="str">
        <f>IF(COUNTIF(K16:K230,'Dados de Físico Semanal'!$C$5)*K5&gt;0,COUNTIF(K16:K230,'Dados de Físico Semanal'!$C$5)*K5,"")</f>
        <v/>
      </c>
      <c r="L9" s="537" t="str">
        <f>IF(COUNTIF(L16:L230,'Dados de Físico Semanal'!$C$5)*L5&gt;0,COUNTIF(L16:L230,'Dados de Físico Semanal'!$C$5)*L5,"")</f>
        <v/>
      </c>
      <c r="M9" s="537" t="str">
        <f>IF(COUNTIF(M16:M230,'Dados de Físico Semanal'!$C$5)*M5&gt;0,COUNTIF(M16:M230,'Dados de Físico Semanal'!$C$5)*M5,"")</f>
        <v/>
      </c>
      <c r="N9" s="537" t="str">
        <f>IF(COUNTIF(N16:N230,'Dados de Físico Semanal'!$C$5)*N5&gt;0,COUNTIF(N16:N230,'Dados de Físico Semanal'!$C$5)*N5,"")</f>
        <v/>
      </c>
      <c r="O9" s="537" t="str">
        <f>IF(COUNTIF(O16:O230,'Dados de Físico Semanal'!$C$5)*O5&gt;0,COUNTIF(O16:O230,'Dados de Físico Semanal'!$C$5)*O5,"")</f>
        <v/>
      </c>
      <c r="P9" s="537" t="str">
        <f>IF(COUNTIF(P16:P230,'Dados de Físico Semanal'!$C$5)*P5&gt;0,COUNTIF(P16:P230,'Dados de Físico Semanal'!$C$5)*P5,"")</f>
        <v/>
      </c>
      <c r="Q9" s="537" t="str">
        <f>IF(COUNTIF(Q16:Q230,'Dados de Físico Semanal'!$C$5)*Q5&gt;0,COUNTIF(Q16:Q230,'Dados de Físico Semanal'!$C$5)*Q5,"")</f>
        <v/>
      </c>
      <c r="R9" s="537" t="str">
        <f>IF(COUNTIF(R16:R230,'Dados de Físico Semanal'!$C$5)*R5&gt;0,COUNTIF(R16:R230,'Dados de Físico Semanal'!$C$5)*R5,"")</f>
        <v/>
      </c>
      <c r="S9" s="537">
        <f>IF(COUNTIF(S16:S230,'Dados de Físico Semanal'!$C$5)*S5&gt;0,COUNTIF(S16:S230,'Dados de Físico Semanal'!$C$5)*S5,"")</f>
        <v>630</v>
      </c>
      <c r="T9" s="537" t="str">
        <f>IF(COUNTIF(T16:T230,'Dados de Físico Semanal'!$C$5)*T5&gt;0,COUNTIF(T16:T230,'Dados de Físico Semanal'!$C$5)*T5,"")</f>
        <v/>
      </c>
      <c r="W9" s="341"/>
      <c r="X9" s="340"/>
    </row>
    <row r="10" spans="2:24" x14ac:dyDescent="0.2">
      <c r="B10" s="542" t="s">
        <v>516</v>
      </c>
      <c r="C10" s="543">
        <f>SUM($D$10:$T$10)</f>
        <v>53445</v>
      </c>
      <c r="D10" s="537">
        <f>IF(COUNTIF(D16:D230,$B$4)*D5&gt;0,COUNTIF(D16:D230,$B$4)*D5,"")</f>
        <v>12285</v>
      </c>
      <c r="E10" s="537">
        <f>IF(COUNTIF(E16:E230,$B$4)*E5&gt;0,COUNTIF(E16:E230,$B$4)*E5,"")</f>
        <v>9735</v>
      </c>
      <c r="F10" s="537">
        <f>IF(COUNTIF(F16:F230,$B$4)*F5&gt;0,COUNTIF(F16:F230,$B$4)*F5,"")</f>
        <v>1485</v>
      </c>
      <c r="G10" s="537">
        <f>IF(COUNTIF(G16:G230,$B$4)*G5&gt;0,COUNTIF(G16:G230,$B$4)*G5,"")</f>
        <v>825</v>
      </c>
      <c r="H10" s="537">
        <f>IF(COUNTIF(H16:H230,$B$4)*H5&gt;0,COUNTIF(H16:H230,$B$4)*H5,"")</f>
        <v>5610</v>
      </c>
      <c r="I10" s="537">
        <f>IF(COUNTIF(I16:I230,$B$4)*I5&gt;0,COUNTIF(I16:I230,$B$4)*I5,"")</f>
        <v>4620</v>
      </c>
      <c r="J10" s="537">
        <f>IF(COUNTIF(J16:J230,$B$4)*J5&gt;0,COUNTIF(J16:J230,$B$4)*J5,"")</f>
        <v>495</v>
      </c>
      <c r="K10" s="537">
        <f>IF(COUNTIF(K16:K230,$B$4)*K5&gt;0,COUNTIF(K16:K230,$B$4)*K5,"")</f>
        <v>660</v>
      </c>
      <c r="L10" s="537">
        <f>IF(COUNTIF(L16:L230,$B$4)*L5&gt;0,COUNTIF(L16:L230,$B$4)*L5,"")</f>
        <v>180</v>
      </c>
      <c r="M10" s="537">
        <f>IF(COUNTIF(M16:M230,$B$4)*M5&gt;0,COUNTIF(M16:M230,$B$4)*M5,"")</f>
        <v>180</v>
      </c>
      <c r="N10" s="537">
        <f>IF(COUNTIF(N16:N230,$B$4)*N5&gt;0,COUNTIF(N16:N230,$B$4)*N5,"")</f>
        <v>4770</v>
      </c>
      <c r="O10" s="537">
        <f>IF(COUNTIF(O16:O230,$B$4)*O5&gt;0,COUNTIF(O16:O230,$B$4)*O5,"")</f>
        <v>3870</v>
      </c>
      <c r="P10" s="537">
        <f>IF(COUNTIF(P16:P230,$B$4)*P5&gt;0,COUNTIF(P16:P230,$B$4)*P5,"")</f>
        <v>1980</v>
      </c>
      <c r="Q10" s="537">
        <f>IF(COUNTIF(Q16:Q230,$B$4)*Q5&gt;0,COUNTIF(Q16:Q230,$B$4)*Q5,"")</f>
        <v>1980</v>
      </c>
      <c r="R10" s="537">
        <f>IF(COUNTIF(R16:R230,$B$4)*R5&gt;0,COUNTIF(R16:R230,$B$4)*R5,"")</f>
        <v>360</v>
      </c>
      <c r="S10" s="537">
        <f>IF(COUNTIF(S16:S230,$B$4)*S5&gt;0,COUNTIF(S16:S230,$B$4)*S5,"")</f>
        <v>3330</v>
      </c>
      <c r="T10" s="537">
        <f>IF(COUNTIF(T16:T230,$B$4)*T5&gt;0,COUNTIF(T16:T230,$B$4)*T5,"")</f>
        <v>1080</v>
      </c>
    </row>
    <row r="11" spans="2:24" ht="13.5" thickBot="1" x14ac:dyDescent="0.25">
      <c r="B11" s="595" t="s">
        <v>647</v>
      </c>
      <c r="C11" s="641">
        <f>SUM(D11:T11)*-1</f>
        <v>-5210</v>
      </c>
      <c r="D11" s="642">
        <f>IF(AND(D10&gt;0,D10&lt;&gt;""),IF(D10-D26-D36-D60-D70-D80-D90-D118-D128-D138-D148-D168-D178-D188-D198-D208-D230-IF(D6="",0,D6)&gt;0,D10-D26-D36-D60-D70-D80-D90-D118-D128-D138-D148-D168-D178-D188-D198-D208-D230-IF(D6="",0,D6),""),"")</f>
        <v>1715</v>
      </c>
      <c r="E11" s="642">
        <f>IF(AND(E10&gt;0,E10&lt;&gt;""),IF(E10-E26-E36-E60-E70-E80-E90-E118-E128-E138-E148-E168-E178-E188-E198-E208-E230-IF(E6="",0,E6)&gt;0,E10-E26-E36-E60-E70-E80-E90-E118-E128-E138-E148-E168-E178-E188-E198-E208-E230-IF(E6="",0,E6),""),"")</f>
        <v>1095</v>
      </c>
      <c r="F11" s="642">
        <f>IF(AND(F10&gt;0,F10&lt;&gt;""),IF(F10-F26-F36-F60-F70-F80-F90-F118-F128-F138-F148-F168-F178-F188-F198-F208-F230-IF(F6="",0,F6)&gt;0,F10-F26-F36-F60-F70-F80-F90-F118-F128-F138-F148-F168-F178-F188-F198-F208-F230-IF(F6="",0,F6),""),"")</f>
        <v>1140</v>
      </c>
      <c r="G11" s="642" t="str">
        <f>IF(AND(G10&gt;0,G10&lt;&gt;""),IF(G10-G26-G36-G60-G70-G80-G90-G118-G128-G138-G148-G168-G178-G188-G198-G208-G230-IF(G6="",0,G6)&gt;0,G10-G26-G36-G60-G70-G80-G90-G118-G128-G138-G148-G168-G178-G188-G198-G208-G230-IF(G6="",0,G6),""),"")</f>
        <v/>
      </c>
      <c r="H11" s="642" t="str">
        <f>IF(AND(H10&gt;0,H10&lt;&gt;""),IF(H10-H26-H36-H60-H70-H80-H90-H118-H128-H138-H148-H168-H178-H188-H198-H208-H230-IF(H6="",0,H6)&gt;0,H10-H26-H36-H60-H70-H80-H90-H118-H128-H138-H148-H168-H178-H188-H198-H208-H230-IF(H6="",0,H6),""),"")</f>
        <v/>
      </c>
      <c r="I11" s="642" t="str">
        <f>IF(AND(I10&gt;0,I10&lt;&gt;""),IF(I10-I26-I36-I60-I70-I80-I90-I118-I128-I138-I148-I168-I178-I188-I198-I208-I230-IF(I6="",0,I6)&gt;0,I10-I26-I36-I60-I70-I80-I90-I118-I128-I138-I148-I168-I178-I188-I198-I208-I230-IF(I6="",0,I6),""),"")</f>
        <v/>
      </c>
      <c r="J11" s="642" t="str">
        <f>IF(AND(J10&gt;0,J10&lt;&gt;""),IF(J10-J26-J36-J60-J70-J80-J90-J118-J128-J138-J148-J168-J178-J188-J198-J208-J230-IF(J6="",0,J6)&gt;0,J10-J26-J36-J60-J70-J80-J90-J118-J128-J138-J148-J168-J178-J188-J198-J208-J230-IF(J6="",0,J6),""),"")</f>
        <v/>
      </c>
      <c r="K11" s="642" t="str">
        <f>IF(AND(K10&gt;0,K10&lt;&gt;""),IF(K10-K26-K36-K60-K70-K80-K90-K118-K128-K138-K148-K168-K178-K188-K198-K208-K230-IF(K6="",0,K6)&gt;0,K10-K26-K36-K60-K70-K80-K90-K118-K128-K138-K148-K168-K178-K188-K198-K208-K230-IF(K6="",0,K6),""),"")</f>
        <v/>
      </c>
      <c r="L11" s="642">
        <f>IF(AND(L10&gt;0,L10&lt;&gt;""),IF(L10-L26-L36-L60-L70-L80-L90-L118-L128-L138-L148-L168-L178-L188-L198-L208-L230-IF(L6="",0,L6)&gt;0,L10-L26-L36-L60-L70-L80-L90-L118-L128-L138-L148-L168-L178-L188-L198-L208-L230-IF(L6="",0,L6),""),"")</f>
        <v>90</v>
      </c>
      <c r="M11" s="642">
        <f>IF(AND(M10&gt;0,M10&lt;&gt;""),IF(M10-M26-M36-M60-M70-M80-M90-M118-M128-M138-M148-M168-M178-M188-M198-M208-M230-IF(M6="",0,M6)&gt;0,M10-M26-M36-M60-M70-M80-M90-M118-M128-M138-M148-M168-M178-M188-M198-M208-M230-IF(M6="",0,M6),""),"")</f>
        <v>90</v>
      </c>
      <c r="N11" s="642" t="str">
        <f>IF(AND(N10&gt;0,N10&lt;&gt;""),IF(N10-N26-N36-N60-N70-N80-N90-N118-N128-N138-N148-N168-N178-N188-N198-N208-N230-IF(N6="",0,N6)&gt;0,N10-N26-N36-N60-N70-N80-N90-N118-N128-N138-N148-N168-N178-N188-N198-N208-N230-IF(N6="",0,N6),""),"")</f>
        <v/>
      </c>
      <c r="O11" s="642" t="str">
        <f>IF(AND(O10&gt;0,O10&lt;&gt;""),IF(O10-O26-O36-O60-O70-O80-O90-O118-O128-O138-O148-O168-O178-O188-O198-O208-O230-IF(O6="",0,O6)&gt;0,O10-O26-O36-O60-O70-O80-O90-O118-O128-O138-O148-O168-O178-O188-O198-O208-O230-IF(O6="",0,O6),""),"")</f>
        <v/>
      </c>
      <c r="P11" s="642" t="str">
        <f>IF(AND(P10&gt;0,P10&lt;&gt;""),IF(P10-P26-P36-P60-P70-P80-P90-P118-P128-P138-P148-P168-P178-P188-P198-P208-P230-IF(P6="",0,P6)&gt;0,P10-P26-P36-P60-P70-P80-P90-P118-P128-P138-P148-P168-P178-P188-P198-P208-P230-IF(P6="",0,P6),""),"")</f>
        <v/>
      </c>
      <c r="Q11" s="642" t="str">
        <f>IF(AND(Q10&gt;0,Q10&lt;&gt;""),IF(Q10-Q26-Q36-Q60-Q70-Q80-Q90-Q118-Q128-Q138-Q148-Q168-Q178-Q188-Q198-Q208-Q230-IF(Q6="",0,Q6)&gt;0,Q10-Q26-Q36-Q60-Q70-Q80-Q90-Q118-Q128-Q138-Q148-Q168-Q178-Q188-Q198-Q208-Q230-IF(Q6="",0,Q6),""),"")</f>
        <v/>
      </c>
      <c r="R11" s="642" t="str">
        <f>IF(AND(R10&gt;0,R10&lt;&gt;""),IF(R10-R26-R36-R60-R70-R80-R90-R118-R128-R138-R148-R168-R178-R188-R198-R208-R230-IF(R6="",0,R6)&gt;0,R10-R26-R36-R60-R70-R80-R90-R118-R128-R138-R148-R168-R178-R188-R198-R208-R230-IF(R6="",0,R6),""),"")</f>
        <v/>
      </c>
      <c r="S11" s="642">
        <f>IF(AND(S10&gt;0,S10&lt;&gt;""),IF(S10-S26-S36-S60-S70-S80-S90-S118-S128-S138-S148-S168-S178-S188-S198-S208-S230-IF(S6="",0,S6)&gt;0,S10-S26-S36-S60-S70-S80-S90-S118-S128-S138-S148-S168-S178-S188-S198-S208-S230-IF(S6="",0,S6),""),"")</f>
        <v>270</v>
      </c>
      <c r="T11" s="642">
        <f>IF(AND(T10&gt;0,T10&lt;&gt;""),IF(T10-T26-T36-T60-T70-T80-T90-T118-T128-T138-T148-T168-T178-T188-T198-T208-T230-IF(T6="",0,T6)&gt;0,T10-T26-T36-T60-T70-T80-T90-T118-T128-T138-T148-T168-T178-T188-T198-T208-T230-IF(T6="",0,T6),""),"")</f>
        <v>810</v>
      </c>
    </row>
    <row r="12" spans="2:24" ht="13.5" thickBot="1" x14ac:dyDescent="0.25">
      <c r="B12" s="628"/>
      <c r="C12" s="629"/>
      <c r="D12" s="630"/>
      <c r="E12" s="630"/>
      <c r="F12" s="668"/>
      <c r="G12" s="668"/>
      <c r="H12" s="630"/>
      <c r="I12" s="630"/>
      <c r="J12" s="630"/>
      <c r="K12" s="630"/>
      <c r="L12" s="630"/>
      <c r="M12" s="630"/>
      <c r="N12" s="630"/>
      <c r="O12" s="630"/>
      <c r="P12" s="630"/>
      <c r="Q12" s="630"/>
      <c r="R12" s="630"/>
      <c r="S12" s="630"/>
      <c r="T12" s="631"/>
    </row>
    <row r="13" spans="2:24" ht="13.5" thickBot="1" x14ac:dyDescent="0.25">
      <c r="B13" s="628"/>
      <c r="C13" s="630"/>
      <c r="D13" s="630"/>
      <c r="E13" s="630"/>
      <c r="F13" s="668"/>
      <c r="G13" s="668"/>
      <c r="H13" s="630"/>
      <c r="I13" s="630"/>
      <c r="J13" s="630"/>
      <c r="K13" s="630"/>
      <c r="L13" s="630"/>
      <c r="M13" s="630"/>
      <c r="N13" s="630"/>
      <c r="O13" s="630"/>
      <c r="P13" s="630"/>
      <c r="Q13" s="630"/>
      <c r="R13" s="630"/>
      <c r="S13" s="630"/>
      <c r="T13" s="631"/>
    </row>
    <row r="14" spans="2:24" ht="18" x14ac:dyDescent="0.25">
      <c r="B14" s="767" t="s">
        <v>612</v>
      </c>
      <c r="C14" s="778"/>
      <c r="D14" s="778"/>
      <c r="E14" s="778"/>
      <c r="F14" s="779"/>
      <c r="G14" s="779"/>
      <c r="H14" s="778"/>
      <c r="I14" s="778"/>
      <c r="J14" s="778"/>
      <c r="K14" s="778"/>
      <c r="L14" s="778"/>
      <c r="M14" s="778"/>
      <c r="N14" s="778"/>
      <c r="O14" s="778"/>
      <c r="P14" s="778"/>
      <c r="Q14" s="778"/>
      <c r="R14" s="778"/>
      <c r="S14" s="778"/>
      <c r="T14" s="780"/>
    </row>
    <row r="15" spans="2:24" x14ac:dyDescent="0.2">
      <c r="B15" s="535" t="s">
        <v>594</v>
      </c>
      <c r="C15" s="536"/>
      <c r="D15" s="530"/>
      <c r="E15" s="531"/>
      <c r="F15" s="531"/>
      <c r="G15" s="531"/>
      <c r="H15" s="530"/>
      <c r="I15" s="530"/>
      <c r="J15" s="531"/>
      <c r="K15" s="638"/>
      <c r="L15" s="533"/>
      <c r="M15" s="530"/>
      <c r="N15" s="530"/>
      <c r="O15" s="530"/>
      <c r="P15" s="531">
        <v>10</v>
      </c>
      <c r="Q15" s="534">
        <v>10</v>
      </c>
      <c r="R15" s="534"/>
      <c r="S15" s="534"/>
      <c r="T15" s="532"/>
    </row>
    <row r="16" spans="2:24" x14ac:dyDescent="0.2">
      <c r="B16" s="535" t="s">
        <v>609</v>
      </c>
      <c r="C16" s="536"/>
      <c r="D16" s="539">
        <f t="shared" ref="D16:T16" si="6">IF(SUM(D24,D34)&gt;0,SUM(D24,D34),"")</f>
        <v>11</v>
      </c>
      <c r="E16" s="539" t="str">
        <f t="shared" si="6"/>
        <v/>
      </c>
      <c r="F16" s="539" t="str">
        <f t="shared" ref="F16" si="7">IF(SUM(F24,F34)&gt;0,SUM(F24,F34),"")</f>
        <v/>
      </c>
      <c r="G16" s="539" t="str">
        <f t="shared" ref="G16" si="8">IF(SUM(G24,G34)&gt;0,SUM(G24,G34),"")</f>
        <v/>
      </c>
      <c r="H16" s="539">
        <f t="shared" si="6"/>
        <v>8</v>
      </c>
      <c r="I16" s="539" t="str">
        <f t="shared" si="6"/>
        <v/>
      </c>
      <c r="J16" s="539" t="str">
        <f t="shared" si="6"/>
        <v/>
      </c>
      <c r="K16" s="639" t="str">
        <f t="shared" si="6"/>
        <v/>
      </c>
      <c r="L16" s="633">
        <f t="shared" si="6"/>
        <v>2</v>
      </c>
      <c r="M16" s="539">
        <f t="shared" si="6"/>
        <v>2</v>
      </c>
      <c r="N16" s="539">
        <f t="shared" si="6"/>
        <v>9</v>
      </c>
      <c r="O16" s="539">
        <f t="shared" si="6"/>
        <v>8</v>
      </c>
      <c r="P16" s="539" t="str">
        <f t="shared" si="6"/>
        <v/>
      </c>
      <c r="Q16" s="539" t="str">
        <f t="shared" si="6"/>
        <v/>
      </c>
      <c r="R16" s="539" t="str">
        <f t="shared" si="6"/>
        <v/>
      </c>
      <c r="S16" s="539" t="str">
        <f t="shared" si="6"/>
        <v/>
      </c>
      <c r="T16" s="544" t="str">
        <f t="shared" si="6"/>
        <v/>
      </c>
    </row>
    <row r="17" spans="2:24" x14ac:dyDescent="0.2">
      <c r="B17" s="540" t="s">
        <v>623</v>
      </c>
      <c r="C17" s="536"/>
      <c r="D17" s="541" t="str">
        <f>IF(COUNTIF(D20:D33,'Dados de Físico Semanal'!$C$2)&gt;0,COUNTIF(D20:D33,'Dados de Físico Semanal'!$C$2),"")</f>
        <v/>
      </c>
      <c r="E17" s="541" t="str">
        <f>IF(COUNTIF(E20:E33,'Dados de Físico Semanal'!$C$2)&gt;0,COUNTIF(E20:E33,'Dados de Físico Semanal'!$C$2),"")</f>
        <v/>
      </c>
      <c r="F17" s="541" t="str">
        <f>IF(COUNTIF(F20:F33,'Dados de Físico Semanal'!$C$2)&gt;0,COUNTIF(F20:F33,'Dados de Físico Semanal'!$C$2),"")</f>
        <v/>
      </c>
      <c r="G17" s="541" t="str">
        <f>IF(COUNTIF(G20:G33,'Dados de Físico Semanal'!$C$2)&gt;0,COUNTIF(G20:G33,'Dados de Físico Semanal'!$C$2),"")</f>
        <v/>
      </c>
      <c r="H17" s="541" t="str">
        <f>IF(COUNTIF(H20:H33,'Dados de Físico Semanal'!$C$2)&gt;0,COUNTIF(H20:H33,'Dados de Físico Semanal'!$C$2),"")</f>
        <v/>
      </c>
      <c r="I17" s="541" t="str">
        <f>IF(COUNTIF(I20:I33,'Dados de Físico Semanal'!$C$2)&gt;0,COUNTIF(I20:I33,'Dados de Físico Semanal'!$C$2),"")</f>
        <v/>
      </c>
      <c r="J17" s="541" t="str">
        <f>IF(COUNTIF(J20:J33,'Dados de Físico Semanal'!$C$2)&gt;0,COUNTIF(J20:J33,'Dados de Físico Semanal'!$C$2),"")</f>
        <v/>
      </c>
      <c r="K17" s="640" t="str">
        <f>IF(COUNTIF(K20:K33,'Dados de Físico Semanal'!$C$2)&gt;0,COUNTIF(K20:K33,'Dados de Físico Semanal'!$C$2),"")</f>
        <v/>
      </c>
      <c r="L17" s="634" t="str">
        <f>IF(COUNTIF(L20:L33,'Dados de Físico Semanal'!$C$2)&gt;0,COUNTIF(L20:L33,'Dados de Físico Semanal'!$C$2),"")</f>
        <v/>
      </c>
      <c r="M17" s="541" t="str">
        <f>IF(COUNTIF(M20:M33,'Dados de Físico Semanal'!$C$2)&gt;0,COUNTIF(M20:M33,'Dados de Físico Semanal'!$C$2),"")</f>
        <v/>
      </c>
      <c r="N17" s="541" t="str">
        <f>IF(COUNTIF(N20:N33,'Dados de Físico Semanal'!$C$2)&gt;0,COUNTIF(N20:N33,'Dados de Físico Semanal'!$C$2),"")</f>
        <v/>
      </c>
      <c r="O17" s="541" t="str">
        <f>IF(COUNTIF(O20:O33,'Dados de Físico Semanal'!$C$2)&gt;0,COUNTIF(O20:O33,'Dados de Físico Semanal'!$C$2),"")</f>
        <v/>
      </c>
      <c r="P17" s="541" t="str">
        <f>IF(COUNTIF(P20:P33,'Dados de Físico Semanal'!$C$2)&gt;0,COUNTIF(P20:P33,'Dados de Físico Semanal'!$C$2),"")</f>
        <v/>
      </c>
      <c r="Q17" s="541" t="str">
        <f>IF(COUNTIF(Q20:Q33,'Dados de Físico Semanal'!$C$2)&gt;0,COUNTIF(Q20:Q33,'Dados de Físico Semanal'!$C$2),"")</f>
        <v/>
      </c>
      <c r="R17" s="541" t="str">
        <f>IF(COUNTIF(R20:R33,'Dados de Físico Semanal'!$C$2)&gt;0,COUNTIF(R20:R33,'Dados de Físico Semanal'!$C$2),"")</f>
        <v/>
      </c>
      <c r="S17" s="541" t="str">
        <f>IF(COUNTIF(S20:S33,'Dados de Físico Semanal'!$C$2)&gt;0,COUNTIF(S20:S33,'Dados de Físico Semanal'!$C$2),"")</f>
        <v/>
      </c>
      <c r="T17" s="545" t="str">
        <f>IF(COUNTIF(T20:T33,'Dados de Físico Semanal'!$C$2)&gt;0,COUNTIF(T20:T33,'Dados de Físico Semanal'!$C$2),"")</f>
        <v/>
      </c>
      <c r="X17" s="340"/>
    </row>
    <row r="18" spans="2:24" x14ac:dyDescent="0.2">
      <c r="B18" s="546">
        <v>44669</v>
      </c>
      <c r="C18" s="524">
        <f t="shared" ref="C18:C23" si="9">IF(COUNTIF(D18:T18,$B$4)&gt;0,COUNTIF(D18:T18,$B$4),"")</f>
        <v>3</v>
      </c>
      <c r="D18" s="548" t="s">
        <v>407</v>
      </c>
      <c r="E18" s="548"/>
      <c r="F18" s="548"/>
      <c r="G18" s="548"/>
      <c r="H18" s="547"/>
      <c r="I18" s="547"/>
      <c r="J18" s="547"/>
      <c r="K18" s="547"/>
      <c r="L18" s="575" t="s">
        <v>407</v>
      </c>
      <c r="M18" s="548" t="s">
        <v>407</v>
      </c>
      <c r="N18" s="547"/>
      <c r="O18" s="548"/>
      <c r="P18" s="548"/>
      <c r="Q18" s="548"/>
      <c r="R18" s="548"/>
      <c r="S18" s="548"/>
      <c r="T18" s="549"/>
      <c r="X18" s="340"/>
    </row>
    <row r="19" spans="2:24" x14ac:dyDescent="0.2">
      <c r="B19" s="546">
        <v>44670</v>
      </c>
      <c r="C19" s="524">
        <f t="shared" si="9"/>
        <v>3</v>
      </c>
      <c r="D19" s="548" t="s">
        <v>407</v>
      </c>
      <c r="E19" s="548"/>
      <c r="F19" s="548"/>
      <c r="G19" s="548"/>
      <c r="H19" s="547"/>
      <c r="I19" s="547"/>
      <c r="J19" s="547"/>
      <c r="K19" s="547"/>
      <c r="L19" s="575" t="s">
        <v>407</v>
      </c>
      <c r="M19" s="548" t="s">
        <v>407</v>
      </c>
      <c r="N19" s="547"/>
      <c r="O19" s="548"/>
      <c r="P19" s="548"/>
      <c r="Q19" s="548"/>
      <c r="R19" s="548"/>
      <c r="S19" s="548"/>
      <c r="T19" s="549"/>
      <c r="X19" s="340"/>
    </row>
    <row r="20" spans="2:24" x14ac:dyDescent="0.2">
      <c r="B20" s="546">
        <v>44671</v>
      </c>
      <c r="C20" s="524">
        <f t="shared" si="9"/>
        <v>2</v>
      </c>
      <c r="D20" s="548" t="s">
        <v>407</v>
      </c>
      <c r="E20" s="548"/>
      <c r="F20" s="548"/>
      <c r="G20" s="548"/>
      <c r="H20" s="547"/>
      <c r="I20" s="547"/>
      <c r="J20" s="547"/>
      <c r="K20" s="547"/>
      <c r="L20" s="575" t="s">
        <v>605</v>
      </c>
      <c r="M20" s="548" t="s">
        <v>605</v>
      </c>
      <c r="N20" s="547" t="s">
        <v>407</v>
      </c>
      <c r="O20" s="548"/>
      <c r="P20" s="548"/>
      <c r="Q20" s="548"/>
      <c r="R20" s="548"/>
      <c r="S20" s="548"/>
      <c r="T20" s="549"/>
    </row>
    <row r="21" spans="2:24" x14ac:dyDescent="0.2">
      <c r="B21" s="546">
        <v>44672</v>
      </c>
      <c r="C21" s="524">
        <f t="shared" si="9"/>
        <v>4</v>
      </c>
      <c r="D21" s="548" t="s">
        <v>407</v>
      </c>
      <c r="E21" s="548"/>
      <c r="F21" s="548"/>
      <c r="G21" s="548"/>
      <c r="H21" s="547" t="s">
        <v>407</v>
      </c>
      <c r="I21" s="548"/>
      <c r="J21" s="548"/>
      <c r="K21" s="648"/>
      <c r="L21" s="575"/>
      <c r="M21" s="548"/>
      <c r="N21" s="547" t="s">
        <v>407</v>
      </c>
      <c r="O21" s="547" t="s">
        <v>407</v>
      </c>
      <c r="P21" s="548"/>
      <c r="Q21" s="548"/>
      <c r="R21" s="548"/>
      <c r="S21" s="548"/>
      <c r="T21" s="549"/>
    </row>
    <row r="22" spans="2:24" x14ac:dyDescent="0.2">
      <c r="B22" s="546">
        <v>44673</v>
      </c>
      <c r="C22" s="524">
        <f t="shared" si="9"/>
        <v>4</v>
      </c>
      <c r="D22" s="548" t="s">
        <v>407</v>
      </c>
      <c r="E22" s="548"/>
      <c r="F22" s="548"/>
      <c r="G22" s="548"/>
      <c r="H22" s="547" t="s">
        <v>407</v>
      </c>
      <c r="I22" s="548"/>
      <c r="J22" s="548"/>
      <c r="K22" s="648"/>
      <c r="L22" s="575"/>
      <c r="M22" s="548"/>
      <c r="N22" s="547" t="s">
        <v>407</v>
      </c>
      <c r="O22" s="547" t="s">
        <v>407</v>
      </c>
      <c r="P22" s="548"/>
      <c r="Q22" s="548"/>
      <c r="R22" s="548"/>
      <c r="S22" s="548"/>
      <c r="T22" s="549"/>
    </row>
    <row r="23" spans="2:24" x14ac:dyDescent="0.2">
      <c r="B23" s="546">
        <v>44674</v>
      </c>
      <c r="C23" s="524">
        <f t="shared" si="9"/>
        <v>4</v>
      </c>
      <c r="D23" s="548" t="s">
        <v>407</v>
      </c>
      <c r="E23" s="548"/>
      <c r="F23" s="548"/>
      <c r="G23" s="548"/>
      <c r="H23" s="547" t="s">
        <v>407</v>
      </c>
      <c r="I23" s="548"/>
      <c r="J23" s="548"/>
      <c r="K23" s="648"/>
      <c r="L23" s="575"/>
      <c r="M23" s="548"/>
      <c r="N23" s="547" t="s">
        <v>407</v>
      </c>
      <c r="O23" s="547" t="s">
        <v>407</v>
      </c>
      <c r="P23" s="548"/>
      <c r="Q23" s="548"/>
      <c r="R23" s="548"/>
      <c r="S23" s="548"/>
      <c r="T23" s="549"/>
    </row>
    <row r="24" spans="2:24" x14ac:dyDescent="0.2">
      <c r="B24" s="535" t="s">
        <v>610</v>
      </c>
      <c r="C24" s="524"/>
      <c r="D24" s="550">
        <f>IF(COUNTIF(D18:D22,$B$4)&gt;0,COUNTIF(D18:D22,$B$4),"")</f>
        <v>5</v>
      </c>
      <c r="E24" s="550" t="str">
        <f t="shared" ref="E24:T24" si="10">IF(COUNTIF(E18:E22,$B$4)&gt;0,COUNTIF(E18:E22,$B$4),"")</f>
        <v/>
      </c>
      <c r="F24" s="550" t="str">
        <f t="shared" ref="F24" si="11">IF(COUNTIF(F18:F22,$B$4)&gt;0,COUNTIF(F18:F22,$B$4),"")</f>
        <v/>
      </c>
      <c r="G24" s="550" t="str">
        <f t="shared" ref="G24" si="12">IF(COUNTIF(G18:G22,$B$4)&gt;0,COUNTIF(G18:G22,$B$4),"")</f>
        <v/>
      </c>
      <c r="H24" s="550">
        <f t="shared" si="10"/>
        <v>2</v>
      </c>
      <c r="I24" s="550" t="str">
        <f t="shared" si="10"/>
        <v/>
      </c>
      <c r="J24" s="550" t="str">
        <f t="shared" si="10"/>
        <v/>
      </c>
      <c r="K24" s="649" t="str">
        <f t="shared" si="10"/>
        <v/>
      </c>
      <c r="L24" s="644">
        <f t="shared" si="10"/>
        <v>2</v>
      </c>
      <c r="M24" s="550">
        <f t="shared" si="10"/>
        <v>2</v>
      </c>
      <c r="N24" s="550">
        <f t="shared" si="10"/>
        <v>3</v>
      </c>
      <c r="O24" s="550">
        <f t="shared" si="10"/>
        <v>2</v>
      </c>
      <c r="P24" s="550" t="str">
        <f t="shared" si="10"/>
        <v/>
      </c>
      <c r="Q24" s="550" t="str">
        <f t="shared" si="10"/>
        <v/>
      </c>
      <c r="R24" s="550" t="str">
        <f t="shared" si="10"/>
        <v/>
      </c>
      <c r="S24" s="550" t="str">
        <f t="shared" si="10"/>
        <v/>
      </c>
      <c r="T24" s="551" t="str">
        <f t="shared" si="10"/>
        <v/>
      </c>
    </row>
    <row r="25" spans="2:24" x14ac:dyDescent="0.2">
      <c r="B25" s="540" t="s">
        <v>611</v>
      </c>
      <c r="C25" s="552">
        <f ca="1">IF(B23&lt;=TODAY(),SUM(D25:T25),"")</f>
        <v>1815</v>
      </c>
      <c r="D25" s="553">
        <f t="shared" ref="D25:T25" si="13">IF(COUNTIF(D$18:D$22,$B$4)+N("inserir só nas proximas +CONT.SE(D$6:D$7;$B$4)")&gt;0,(COUNTIF(D$18:D$22,$B$4)+N("inserir só nas proximas+CONT.SE(D$6:D$7;$B$4)"))*D$5,"")</f>
        <v>675</v>
      </c>
      <c r="E25" s="553" t="str">
        <f t="shared" si="13"/>
        <v/>
      </c>
      <c r="F25" s="553" t="str">
        <f t="shared" si="13"/>
        <v/>
      </c>
      <c r="G25" s="553" t="str">
        <f t="shared" si="13"/>
        <v/>
      </c>
      <c r="H25" s="553">
        <f t="shared" si="13"/>
        <v>330</v>
      </c>
      <c r="I25" s="553" t="str">
        <f t="shared" si="13"/>
        <v/>
      </c>
      <c r="J25" s="553" t="str">
        <f t="shared" si="13"/>
        <v/>
      </c>
      <c r="K25" s="650" t="str">
        <f t="shared" si="13"/>
        <v/>
      </c>
      <c r="L25" s="645">
        <f t="shared" si="13"/>
        <v>180</v>
      </c>
      <c r="M25" s="553">
        <f t="shared" si="13"/>
        <v>180</v>
      </c>
      <c r="N25" s="553">
        <f t="shared" si="13"/>
        <v>270</v>
      </c>
      <c r="O25" s="553">
        <f t="shared" si="13"/>
        <v>180</v>
      </c>
      <c r="P25" s="553" t="str">
        <f t="shared" si="13"/>
        <v/>
      </c>
      <c r="Q25" s="553" t="str">
        <f t="shared" si="13"/>
        <v/>
      </c>
      <c r="R25" s="553" t="str">
        <f t="shared" si="13"/>
        <v/>
      </c>
      <c r="S25" s="553" t="str">
        <f t="shared" si="13"/>
        <v/>
      </c>
      <c r="T25" s="554" t="str">
        <f t="shared" si="13"/>
        <v/>
      </c>
    </row>
    <row r="26" spans="2:24" x14ac:dyDescent="0.2">
      <c r="B26" s="555"/>
      <c r="C26" s="632">
        <f ca="1">IF(C25&lt;&gt;"",SUM(D26:T26)-C25,"")</f>
        <v>-180</v>
      </c>
      <c r="D26" s="556">
        <v>675</v>
      </c>
      <c r="E26" s="556"/>
      <c r="F26" s="556"/>
      <c r="G26" s="556"/>
      <c r="H26" s="556">
        <v>330</v>
      </c>
      <c r="I26" s="556"/>
      <c r="J26" s="556"/>
      <c r="K26" s="651"/>
      <c r="L26" s="646">
        <v>90</v>
      </c>
      <c r="M26" s="556">
        <v>90</v>
      </c>
      <c r="N26" s="556">
        <v>270</v>
      </c>
      <c r="O26" s="556">
        <v>180</v>
      </c>
      <c r="P26" s="556"/>
      <c r="Q26" s="556"/>
      <c r="R26" s="556"/>
      <c r="S26" s="556"/>
      <c r="T26" s="556"/>
    </row>
    <row r="27" spans="2:24" x14ac:dyDescent="0.2">
      <c r="B27" s="557">
        <v>44675</v>
      </c>
      <c r="C27" s="558"/>
      <c r="D27" s="559"/>
      <c r="E27" s="559"/>
      <c r="F27" s="559"/>
      <c r="G27" s="559"/>
      <c r="H27" s="559"/>
      <c r="I27" s="559"/>
      <c r="J27" s="559"/>
      <c r="K27" s="652"/>
      <c r="L27" s="647"/>
      <c r="M27" s="559"/>
      <c r="N27" s="559"/>
      <c r="O27" s="559"/>
      <c r="P27" s="559"/>
      <c r="Q27" s="559"/>
      <c r="R27" s="559"/>
      <c r="S27" s="559"/>
      <c r="T27" s="560"/>
    </row>
    <row r="28" spans="2:24" x14ac:dyDescent="0.2">
      <c r="B28" s="561">
        <v>44676</v>
      </c>
      <c r="C28" s="562">
        <f t="shared" ref="C28:C33" si="14">IF(COUNTIF(D28:T28,$B$4)&gt;0,COUNTIF(D28:T28,$B$4),"")</f>
        <v>4</v>
      </c>
      <c r="D28" s="563" t="s">
        <v>407</v>
      </c>
      <c r="E28" s="564"/>
      <c r="F28" s="564"/>
      <c r="G28" s="564"/>
      <c r="H28" s="563" t="s">
        <v>407</v>
      </c>
      <c r="I28" s="564"/>
      <c r="J28" s="564"/>
      <c r="K28" s="653"/>
      <c r="L28" s="573"/>
      <c r="M28" s="564"/>
      <c r="N28" s="563" t="s">
        <v>407</v>
      </c>
      <c r="O28" s="563" t="s">
        <v>407</v>
      </c>
      <c r="P28" s="564"/>
      <c r="Q28" s="564"/>
      <c r="R28" s="564"/>
      <c r="S28" s="564"/>
      <c r="T28" s="565"/>
    </row>
    <row r="29" spans="2:24" x14ac:dyDescent="0.2">
      <c r="B29" s="546">
        <v>44677</v>
      </c>
      <c r="C29" s="524">
        <f t="shared" si="14"/>
        <v>4</v>
      </c>
      <c r="D29" s="548" t="s">
        <v>407</v>
      </c>
      <c r="E29" s="548"/>
      <c r="F29" s="548"/>
      <c r="G29" s="548"/>
      <c r="H29" s="548" t="s">
        <v>407</v>
      </c>
      <c r="I29" s="548"/>
      <c r="J29" s="548"/>
      <c r="K29" s="648"/>
      <c r="L29" s="575"/>
      <c r="M29" s="548"/>
      <c r="N29" s="548" t="s">
        <v>407</v>
      </c>
      <c r="O29" s="548" t="s">
        <v>407</v>
      </c>
      <c r="P29" s="548"/>
      <c r="Q29" s="548"/>
      <c r="R29" s="548"/>
      <c r="S29" s="548"/>
      <c r="T29" s="549"/>
    </row>
    <row r="30" spans="2:24" x14ac:dyDescent="0.2">
      <c r="B30" s="546">
        <v>44678</v>
      </c>
      <c r="C30" s="524">
        <f t="shared" si="14"/>
        <v>4</v>
      </c>
      <c r="D30" s="548" t="s">
        <v>407</v>
      </c>
      <c r="E30" s="548"/>
      <c r="F30" s="548"/>
      <c r="G30" s="548"/>
      <c r="H30" s="548" t="s">
        <v>407</v>
      </c>
      <c r="I30" s="548"/>
      <c r="J30" s="548"/>
      <c r="K30" s="648"/>
      <c r="L30" s="575"/>
      <c r="M30" s="548"/>
      <c r="N30" s="548" t="s">
        <v>407</v>
      </c>
      <c r="O30" s="548" t="s">
        <v>407</v>
      </c>
      <c r="P30" s="548"/>
      <c r="Q30" s="548"/>
      <c r="R30" s="548"/>
      <c r="S30" s="548"/>
      <c r="T30" s="549"/>
    </row>
    <row r="31" spans="2:24" x14ac:dyDescent="0.2">
      <c r="B31" s="546">
        <v>44679</v>
      </c>
      <c r="C31" s="524">
        <f t="shared" si="14"/>
        <v>4</v>
      </c>
      <c r="D31" s="548" t="s">
        <v>407</v>
      </c>
      <c r="E31" s="548"/>
      <c r="F31" s="548"/>
      <c r="G31" s="548"/>
      <c r="H31" s="548" t="s">
        <v>407</v>
      </c>
      <c r="I31" s="548"/>
      <c r="J31" s="548"/>
      <c r="K31" s="648"/>
      <c r="L31" s="575"/>
      <c r="M31" s="548"/>
      <c r="N31" s="548" t="s">
        <v>407</v>
      </c>
      <c r="O31" s="548" t="s">
        <v>407</v>
      </c>
      <c r="P31" s="548"/>
      <c r="Q31" s="548"/>
      <c r="R31" s="548"/>
      <c r="S31" s="548"/>
      <c r="T31" s="549"/>
    </row>
    <row r="32" spans="2:24" x14ac:dyDescent="0.2">
      <c r="B32" s="546">
        <v>44680</v>
      </c>
      <c r="C32" s="524">
        <f t="shared" si="14"/>
        <v>4</v>
      </c>
      <c r="D32" s="548" t="s">
        <v>407</v>
      </c>
      <c r="E32" s="548"/>
      <c r="F32" s="548"/>
      <c r="G32" s="548"/>
      <c r="H32" s="548" t="s">
        <v>407</v>
      </c>
      <c r="I32" s="548"/>
      <c r="J32" s="548"/>
      <c r="K32" s="648"/>
      <c r="L32" s="575"/>
      <c r="M32" s="548"/>
      <c r="N32" s="548" t="s">
        <v>407</v>
      </c>
      <c r="O32" s="548" t="s">
        <v>407</v>
      </c>
      <c r="P32" s="548"/>
      <c r="Q32" s="548"/>
      <c r="R32" s="548"/>
      <c r="S32" s="548"/>
      <c r="T32" s="549"/>
    </row>
    <row r="33" spans="2:21" x14ac:dyDescent="0.2">
      <c r="B33" s="546">
        <v>44681</v>
      </c>
      <c r="C33" s="524">
        <f t="shared" si="14"/>
        <v>4</v>
      </c>
      <c r="D33" s="548" t="s">
        <v>407</v>
      </c>
      <c r="E33" s="548"/>
      <c r="F33" s="548"/>
      <c r="G33" s="548"/>
      <c r="H33" s="548" t="s">
        <v>407</v>
      </c>
      <c r="I33" s="548"/>
      <c r="J33" s="548"/>
      <c r="K33" s="648"/>
      <c r="L33" s="575"/>
      <c r="M33" s="548"/>
      <c r="N33" s="548" t="s">
        <v>407</v>
      </c>
      <c r="O33" s="548" t="s">
        <v>407</v>
      </c>
      <c r="P33" s="548"/>
      <c r="Q33" s="548"/>
      <c r="R33" s="548"/>
      <c r="S33" s="548"/>
      <c r="T33" s="549"/>
    </row>
    <row r="34" spans="2:21" x14ac:dyDescent="0.2">
      <c r="B34" s="528" t="s">
        <v>610</v>
      </c>
      <c r="C34" s="524"/>
      <c r="D34" s="550">
        <f>IF(COUNTIF($D$28:$D$32,$B$4)+COUNTIF($D$23:$D$24,$B$4)&gt;0,COUNTIF($D$28:$D$32,$B$4)+COUNTIF($D$23:$D$24,$B$4),"")</f>
        <v>6</v>
      </c>
      <c r="E34" s="550" t="str">
        <f t="shared" ref="E34:T34" si="15">IF(COUNTIF(E28:E32,$B$4)+COUNTIF(E23:E24,$B$4)&gt;0,COUNTIF(E28:E32,$B$4)+COUNTIF(E23:E24,$B$4),"")</f>
        <v/>
      </c>
      <c r="F34" s="550" t="str">
        <f t="shared" ref="F34" si="16">IF(COUNTIF(F28:F32,$B$4)+COUNTIF(F23:F24,$B$4)&gt;0,COUNTIF(F28:F32,$B$4)+COUNTIF(F23:F24,$B$4),"")</f>
        <v/>
      </c>
      <c r="G34" s="550" t="str">
        <f t="shared" ref="G34" si="17">IF(COUNTIF(G28:G32,$B$4)+COUNTIF(G23:G24,$B$4)&gt;0,COUNTIF(G28:G32,$B$4)+COUNTIF(G23:G24,$B$4),"")</f>
        <v/>
      </c>
      <c r="H34" s="550">
        <f t="shared" si="15"/>
        <v>6</v>
      </c>
      <c r="I34" s="550" t="str">
        <f t="shared" si="15"/>
        <v/>
      </c>
      <c r="J34" s="550" t="str">
        <f t="shared" si="15"/>
        <v/>
      </c>
      <c r="K34" s="649" t="str">
        <f t="shared" si="15"/>
        <v/>
      </c>
      <c r="L34" s="644" t="str">
        <f t="shared" si="15"/>
        <v/>
      </c>
      <c r="M34" s="550" t="str">
        <f t="shared" si="15"/>
        <v/>
      </c>
      <c r="N34" s="550">
        <f t="shared" si="15"/>
        <v>6</v>
      </c>
      <c r="O34" s="550">
        <f t="shared" si="15"/>
        <v>6</v>
      </c>
      <c r="P34" s="550" t="str">
        <f t="shared" si="15"/>
        <v/>
      </c>
      <c r="Q34" s="550" t="str">
        <f t="shared" si="15"/>
        <v/>
      </c>
      <c r="R34" s="550" t="str">
        <f t="shared" si="15"/>
        <v/>
      </c>
      <c r="S34" s="550" t="str">
        <f t="shared" si="15"/>
        <v/>
      </c>
      <c r="T34" s="551" t="str">
        <f t="shared" si="15"/>
        <v/>
      </c>
    </row>
    <row r="35" spans="2:21" x14ac:dyDescent="0.2">
      <c r="B35" s="535" t="s">
        <v>611</v>
      </c>
      <c r="C35" s="552">
        <f ca="1">IF(B33&lt;=TODAY(),SUM(D35:T35),"")</f>
        <v>2880</v>
      </c>
      <c r="D35" s="553">
        <f t="shared" ref="D35:T35" si="18">IF(COUNTIF(D$28:D$32,$B$4)+COUNTIF(D$23:D$24,$B$4)&gt;0,(COUNTIF(D$28:D$32,$B$4)+COUNTIF(D$23:D$24,$B$4))*D$5,"")</f>
        <v>810</v>
      </c>
      <c r="E35" s="553" t="str">
        <f t="shared" si="18"/>
        <v/>
      </c>
      <c r="F35" s="553" t="str">
        <f t="shared" si="18"/>
        <v/>
      </c>
      <c r="G35" s="553" t="str">
        <f t="shared" si="18"/>
        <v/>
      </c>
      <c r="H35" s="553">
        <f t="shared" si="18"/>
        <v>990</v>
      </c>
      <c r="I35" s="553" t="str">
        <f t="shared" si="18"/>
        <v/>
      </c>
      <c r="J35" s="553" t="str">
        <f t="shared" si="18"/>
        <v/>
      </c>
      <c r="K35" s="650" t="str">
        <f t="shared" si="18"/>
        <v/>
      </c>
      <c r="L35" s="645" t="str">
        <f t="shared" si="18"/>
        <v/>
      </c>
      <c r="M35" s="553" t="str">
        <f t="shared" si="18"/>
        <v/>
      </c>
      <c r="N35" s="553">
        <f t="shared" si="18"/>
        <v>540</v>
      </c>
      <c r="O35" s="553">
        <f t="shared" si="18"/>
        <v>540</v>
      </c>
      <c r="P35" s="553" t="str">
        <f t="shared" si="18"/>
        <v/>
      </c>
      <c r="Q35" s="553" t="str">
        <f t="shared" si="18"/>
        <v/>
      </c>
      <c r="R35" s="553" t="str">
        <f t="shared" si="18"/>
        <v/>
      </c>
      <c r="S35" s="553" t="str">
        <f t="shared" si="18"/>
        <v/>
      </c>
      <c r="T35" s="554" t="str">
        <f t="shared" si="18"/>
        <v/>
      </c>
    </row>
    <row r="36" spans="2:21" x14ac:dyDescent="0.2">
      <c r="B36" s="540"/>
      <c r="C36" s="632">
        <f ca="1">IF(C35&lt;&gt;"",SUM(D36:T36)-C35,"")</f>
        <v>0</v>
      </c>
      <c r="D36" s="556">
        <v>810</v>
      </c>
      <c r="E36" s="556"/>
      <c r="F36" s="556"/>
      <c r="G36" s="556"/>
      <c r="H36" s="556">
        <v>990</v>
      </c>
      <c r="I36" s="556"/>
      <c r="J36" s="556"/>
      <c r="K36" s="651"/>
      <c r="L36" s="646"/>
      <c r="M36" s="556"/>
      <c r="N36" s="556">
        <v>540</v>
      </c>
      <c r="O36" s="556">
        <v>540</v>
      </c>
      <c r="P36" s="556"/>
      <c r="Q36" s="556"/>
      <c r="R36" s="556"/>
      <c r="S36" s="556"/>
      <c r="T36" s="556"/>
    </row>
    <row r="37" spans="2:21" ht="13.5" thickBot="1" x14ac:dyDescent="0.25">
      <c r="B37" s="567" t="s">
        <v>624</v>
      </c>
      <c r="C37" s="568">
        <f>SUM(D37:T37)</f>
        <v>4695</v>
      </c>
      <c r="D37" s="569">
        <f t="shared" ref="D37:T37" si="19">IFERROR(IF(SUM(D25,D35)&gt;0,SUM(D25,D35),""),"")</f>
        <v>1485</v>
      </c>
      <c r="E37" s="569" t="str">
        <f t="shared" si="19"/>
        <v/>
      </c>
      <c r="F37" s="569" t="str">
        <f t="shared" ref="F37" si="20">IFERROR(IF(SUM(F25,F35)&gt;0,SUM(F25,F35),""),"")</f>
        <v/>
      </c>
      <c r="G37" s="569" t="str">
        <f t="shared" ref="G37" si="21">IFERROR(IF(SUM(G25,G35)&gt;0,SUM(G25,G35),""),"")</f>
        <v/>
      </c>
      <c r="H37" s="569">
        <f t="shared" si="19"/>
        <v>1320</v>
      </c>
      <c r="I37" s="569" t="str">
        <f t="shared" si="19"/>
        <v/>
      </c>
      <c r="J37" s="569" t="str">
        <f t="shared" si="19"/>
        <v/>
      </c>
      <c r="K37" s="654" t="str">
        <f t="shared" si="19"/>
        <v/>
      </c>
      <c r="L37" s="569">
        <f t="shared" si="19"/>
        <v>180</v>
      </c>
      <c r="M37" s="569">
        <f t="shared" si="19"/>
        <v>180</v>
      </c>
      <c r="N37" s="569">
        <f t="shared" si="19"/>
        <v>810</v>
      </c>
      <c r="O37" s="569">
        <f t="shared" si="19"/>
        <v>720</v>
      </c>
      <c r="P37" s="569" t="str">
        <f t="shared" si="19"/>
        <v/>
      </c>
      <c r="Q37" s="569" t="str">
        <f t="shared" si="19"/>
        <v/>
      </c>
      <c r="R37" s="569" t="str">
        <f t="shared" si="19"/>
        <v/>
      </c>
      <c r="S37" s="569" t="str">
        <f t="shared" si="19"/>
        <v/>
      </c>
      <c r="T37" s="570" t="str">
        <f t="shared" si="19"/>
        <v/>
      </c>
    </row>
    <row r="38" spans="2:21" x14ac:dyDescent="0.2">
      <c r="B38" s="571"/>
      <c r="C38" s="571"/>
      <c r="D38" s="571"/>
      <c r="E38" s="571"/>
      <c r="F38" s="571"/>
      <c r="G38" s="571"/>
      <c r="H38" s="571"/>
      <c r="I38" s="571"/>
      <c r="J38" s="571"/>
      <c r="K38" s="571"/>
      <c r="L38" s="571"/>
      <c r="M38" s="571"/>
      <c r="N38" s="571"/>
      <c r="O38" s="571"/>
      <c r="P38" s="571"/>
      <c r="Q38" s="571"/>
      <c r="R38" s="571"/>
      <c r="S38" s="571"/>
      <c r="T38" s="571"/>
    </row>
    <row r="39" spans="2:21" x14ac:dyDescent="0.2">
      <c r="B39" s="571"/>
      <c r="C39" s="571"/>
      <c r="D39" s="571"/>
      <c r="E39" s="571"/>
      <c r="F39" s="571"/>
      <c r="G39" s="571"/>
      <c r="H39" s="571"/>
      <c r="I39" s="571"/>
      <c r="J39" s="571"/>
      <c r="K39" s="571"/>
      <c r="L39" s="571"/>
      <c r="M39" s="571"/>
      <c r="N39" s="571"/>
      <c r="O39" s="571"/>
      <c r="P39" s="571"/>
      <c r="Q39" s="571"/>
      <c r="R39" s="571"/>
      <c r="S39" s="571"/>
      <c r="T39" s="571"/>
    </row>
    <row r="40" spans="2:21" x14ac:dyDescent="0.2">
      <c r="B40" s="571"/>
      <c r="C40" s="571"/>
      <c r="D40" s="571"/>
      <c r="E40" s="571"/>
      <c r="F40" s="571"/>
      <c r="G40" s="571"/>
      <c r="H40" s="571"/>
      <c r="I40" s="571"/>
      <c r="J40" s="571"/>
      <c r="K40" s="571"/>
      <c r="L40" s="571"/>
      <c r="M40" s="571"/>
      <c r="N40" s="571"/>
      <c r="O40" s="571"/>
      <c r="P40" s="571"/>
      <c r="Q40" s="571"/>
      <c r="R40" s="571"/>
      <c r="S40" s="571"/>
      <c r="T40" s="571"/>
      <c r="U40" s="341"/>
    </row>
    <row r="41" spans="2:21" x14ac:dyDescent="0.2">
      <c r="B41" s="571"/>
      <c r="C41" s="571"/>
      <c r="D41" s="571"/>
      <c r="E41" s="571"/>
      <c r="F41" s="571"/>
      <c r="G41" s="571"/>
      <c r="H41" s="571"/>
      <c r="I41" s="571"/>
      <c r="J41" s="571"/>
      <c r="K41" s="571"/>
      <c r="L41" s="571"/>
      <c r="M41" s="571"/>
      <c r="N41" s="571"/>
      <c r="O41" s="571"/>
      <c r="P41" s="571"/>
      <c r="Q41" s="571"/>
      <c r="R41" s="571"/>
      <c r="S41" s="571"/>
      <c r="T41" s="571"/>
      <c r="U41" s="341"/>
    </row>
    <row r="42" spans="2:21" x14ac:dyDescent="0.2">
      <c r="B42" s="571"/>
      <c r="C42" s="571"/>
      <c r="D42" s="571"/>
      <c r="E42" s="571"/>
      <c r="F42" s="571"/>
      <c r="G42" s="571"/>
      <c r="H42" s="571"/>
      <c r="I42" s="571"/>
      <c r="J42" s="571"/>
      <c r="K42" s="571"/>
      <c r="L42" s="571"/>
      <c r="M42" s="571"/>
      <c r="N42" s="571"/>
      <c r="O42" s="571"/>
      <c r="P42" s="571"/>
      <c r="Q42" s="571"/>
      <c r="R42" s="571"/>
      <c r="S42" s="571"/>
      <c r="T42" s="571"/>
      <c r="U42" s="341"/>
    </row>
    <row r="43" spans="2:21" x14ac:dyDescent="0.2">
      <c r="B43" s="571"/>
      <c r="C43" s="571"/>
      <c r="D43" s="571"/>
      <c r="E43" s="571"/>
      <c r="F43" s="571"/>
      <c r="G43" s="571"/>
      <c r="H43" s="571"/>
      <c r="I43" s="571"/>
      <c r="J43" s="571"/>
      <c r="K43" s="571"/>
      <c r="L43" s="571"/>
      <c r="M43" s="571"/>
      <c r="N43" s="571"/>
      <c r="O43" s="571"/>
      <c r="P43" s="571"/>
      <c r="Q43" s="571"/>
      <c r="R43" s="571"/>
      <c r="S43" s="571"/>
      <c r="T43" s="571"/>
      <c r="U43" s="341"/>
    </row>
    <row r="44" spans="2:21" x14ac:dyDescent="0.2">
      <c r="B44" s="571"/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1"/>
      <c r="O44" s="571"/>
      <c r="P44" s="571"/>
      <c r="Q44" s="571"/>
      <c r="R44" s="571"/>
      <c r="S44" s="571"/>
      <c r="T44" s="571"/>
      <c r="U44" s="341"/>
    </row>
    <row r="45" spans="2:21" ht="13.5" thickBot="1" x14ac:dyDescent="0.25">
      <c r="B45" s="571"/>
      <c r="C45" s="571"/>
      <c r="D45" s="571"/>
      <c r="E45" s="571"/>
      <c r="F45" s="571"/>
      <c r="G45" s="571"/>
      <c r="H45" s="571"/>
      <c r="I45" s="571"/>
      <c r="J45" s="571"/>
      <c r="K45" s="571"/>
      <c r="L45" s="571"/>
      <c r="M45" s="571"/>
      <c r="N45" s="571"/>
      <c r="O45" s="571"/>
      <c r="P45" s="571"/>
      <c r="Q45" s="571"/>
      <c r="R45" s="571"/>
      <c r="S45" s="571"/>
      <c r="T45" s="571"/>
      <c r="U45" s="341"/>
    </row>
    <row r="46" spans="2:21" ht="18" x14ac:dyDescent="0.25">
      <c r="B46" s="767" t="s">
        <v>613</v>
      </c>
      <c r="C46" s="768"/>
      <c r="D46" s="768"/>
      <c r="E46" s="768"/>
      <c r="F46" s="769"/>
      <c r="G46" s="769"/>
      <c r="H46" s="768"/>
      <c r="I46" s="768"/>
      <c r="J46" s="768"/>
      <c r="K46" s="768"/>
      <c r="L46" s="768"/>
      <c r="M46" s="768"/>
      <c r="N46" s="768"/>
      <c r="O46" s="768"/>
      <c r="P46" s="768"/>
      <c r="Q46" s="768"/>
      <c r="R46" s="768"/>
      <c r="S46" s="768"/>
      <c r="T46" s="770"/>
      <c r="U46" s="341"/>
    </row>
    <row r="47" spans="2:21" x14ac:dyDescent="0.2">
      <c r="B47" s="535" t="s">
        <v>594</v>
      </c>
      <c r="C47" s="536"/>
      <c r="D47" s="530"/>
      <c r="E47" s="531"/>
      <c r="F47" s="531"/>
      <c r="G47" s="531"/>
      <c r="H47" s="530"/>
      <c r="I47" s="530"/>
      <c r="J47" s="531"/>
      <c r="K47" s="638"/>
      <c r="L47" s="533"/>
      <c r="M47" s="530"/>
      <c r="N47" s="530"/>
      <c r="O47" s="530"/>
      <c r="P47" s="531"/>
      <c r="Q47" s="534"/>
      <c r="R47" s="534"/>
      <c r="S47" s="534"/>
      <c r="T47" s="532"/>
      <c r="U47" s="341"/>
    </row>
    <row r="48" spans="2:21" x14ac:dyDescent="0.2">
      <c r="B48" s="535" t="s">
        <v>633</v>
      </c>
      <c r="C48" s="536"/>
      <c r="D48" s="539">
        <f>IF(IF(SUM(D58,D68,D78,D88,D94)&gt;0,SUM(D58,D68,D78,D88,D94),0)-IF(COUNTIF(D33:D34,$B$4)&gt;0,COUNTIF(D33:D34,$B$4),0)&gt;0,IF(SUM(D58,D68,D78,D88,D94)&gt;0,SUM(D58,D68,D78,D88,D94),0)-IF(COUNTIF(D33:D34,$B$4)&gt;0,COUNTIF(D33:D34,$B$4),0),"")</f>
        <v>27</v>
      </c>
      <c r="E48" s="539">
        <f t="shared" ref="E48:T48" si="22">IF(IF(SUM(E58,E68,E78,E88,E94)&gt;0,SUM(E58,E68,E78,E88,E94),0)-IF(COUNTIF(E33:E34,$B$4)&gt;0,COUNTIF(E33:E34,$B$4),0)&gt;0,IF(SUM(E58,E68,E78,E88,E94)&gt;0,SUM(E58,E68,E78,E88,E94),0)-IF(COUNTIF(E33:E34,$B$4)&gt;0,COUNTIF(E33:E34,$B$4),0),"")</f>
        <v>11</v>
      </c>
      <c r="F48" s="539" t="str">
        <f t="shared" ref="F48" si="23">IF(IF(SUM(F58,F68,F78,F88,F94)&gt;0,SUM(F58,F68,F78,F88,F94),0)-IF(COUNTIF(F33:F34,$B$4)&gt;0,COUNTIF(F33:F34,$B$4),0)&gt;0,IF(SUM(F58,F68,F78,F88,F94)&gt;0,SUM(F58,F68,F78,F88,F94),0)-IF(COUNTIF(F33:F34,$B$4)&gt;0,COUNTIF(F33:F34,$B$4),0),"")</f>
        <v/>
      </c>
      <c r="G48" s="539" t="str">
        <f t="shared" ref="G48" si="24">IF(IF(SUM(G58,G68,G78,G88,G94)&gt;0,SUM(G58,G68,G78,G88,G94),0)-IF(COUNTIF(G33:G34,$B$4)&gt;0,COUNTIF(G33:G34,$B$4),0)&gt;0,IF(SUM(G58,G68,G78,G88,G94)&gt;0,SUM(G58,G68,G78,G88,G94),0)-IF(COUNTIF(G33:G34,$B$4)&gt;0,COUNTIF(G33:G34,$B$4),0),"")</f>
        <v/>
      </c>
      <c r="H48" s="539">
        <f t="shared" si="22"/>
        <v>25</v>
      </c>
      <c r="I48" s="539">
        <f t="shared" si="22"/>
        <v>15</v>
      </c>
      <c r="J48" s="539">
        <f t="shared" si="22"/>
        <v>3</v>
      </c>
      <c r="K48" s="639">
        <f t="shared" si="22"/>
        <v>4</v>
      </c>
      <c r="L48" s="633" t="str">
        <f t="shared" si="22"/>
        <v/>
      </c>
      <c r="M48" s="539" t="str">
        <f t="shared" si="22"/>
        <v/>
      </c>
      <c r="N48" s="539">
        <f t="shared" si="22"/>
        <v>23</v>
      </c>
      <c r="O48" s="539">
        <f t="shared" si="22"/>
        <v>25</v>
      </c>
      <c r="P48" s="539">
        <f t="shared" si="22"/>
        <v>22</v>
      </c>
      <c r="Q48" s="539">
        <f t="shared" si="22"/>
        <v>19</v>
      </c>
      <c r="R48" s="539">
        <f t="shared" si="22"/>
        <v>4</v>
      </c>
      <c r="S48" s="539" t="str">
        <f t="shared" si="22"/>
        <v/>
      </c>
      <c r="T48" s="539" t="str">
        <f t="shared" si="22"/>
        <v/>
      </c>
      <c r="U48" s="341"/>
    </row>
    <row r="49" spans="2:21" x14ac:dyDescent="0.2">
      <c r="B49" s="535" t="s">
        <v>632</v>
      </c>
      <c r="C49" s="536"/>
      <c r="D49" s="539">
        <f>IF(SUM(D58,D68,D78,D88,D94)&gt;0,SUM(D58,D68,D78,D88,D94),"")</f>
        <v>28</v>
      </c>
      <c r="E49" s="539">
        <f t="shared" ref="E49:T49" si="25">IF(SUM(E58,E68,E78,E88,E94)&gt;0,SUM(E58,E68,E78,E88,E94),"")</f>
        <v>11</v>
      </c>
      <c r="F49" s="539" t="str">
        <f t="shared" ref="F49" si="26">IF(SUM(F58,F68,F78,F88,F94)&gt;0,SUM(F58,F68,F78,F88,F94),"")</f>
        <v/>
      </c>
      <c r="G49" s="539" t="str">
        <f t="shared" ref="G49" si="27">IF(SUM(G58,G68,G78,G88,G94)&gt;0,SUM(G58,G68,G78,G88,G94),"")</f>
        <v/>
      </c>
      <c r="H49" s="539">
        <f t="shared" si="25"/>
        <v>26</v>
      </c>
      <c r="I49" s="539">
        <f t="shared" si="25"/>
        <v>15</v>
      </c>
      <c r="J49" s="539">
        <f t="shared" si="25"/>
        <v>3</v>
      </c>
      <c r="K49" s="639">
        <f t="shared" si="25"/>
        <v>4</v>
      </c>
      <c r="L49" s="633" t="str">
        <f t="shared" si="25"/>
        <v/>
      </c>
      <c r="M49" s="539" t="str">
        <f t="shared" si="25"/>
        <v/>
      </c>
      <c r="N49" s="539">
        <f t="shared" si="25"/>
        <v>24</v>
      </c>
      <c r="O49" s="539">
        <f t="shared" si="25"/>
        <v>26</v>
      </c>
      <c r="P49" s="539">
        <f t="shared" si="25"/>
        <v>22</v>
      </c>
      <c r="Q49" s="539">
        <f t="shared" si="25"/>
        <v>19</v>
      </c>
      <c r="R49" s="539">
        <f t="shared" si="25"/>
        <v>4</v>
      </c>
      <c r="S49" s="539" t="str">
        <f t="shared" si="25"/>
        <v/>
      </c>
      <c r="T49" s="539" t="str">
        <f t="shared" si="25"/>
        <v/>
      </c>
      <c r="U49" s="341"/>
    </row>
    <row r="50" spans="2:21" x14ac:dyDescent="0.2">
      <c r="B50" s="540" t="s">
        <v>623</v>
      </c>
      <c r="C50" s="536"/>
      <c r="D50" s="541" t="str">
        <f>IF(COUNTIF(D51:D93,'Dados de Físico Semanal'!$C$2)&gt;0,COUNTIF(D51:D93,'Dados de Físico Semanal'!$C$2),"")</f>
        <v/>
      </c>
      <c r="E50" s="541" t="str">
        <f>IF(COUNTIF(E51:E93,'Dados de Físico Semanal'!$C$2)&gt;0,COUNTIF(E51:E93,'Dados de Físico Semanal'!$C$2),"")</f>
        <v/>
      </c>
      <c r="F50" s="541" t="str">
        <f>IF(COUNTIF(F51:F93,'Dados de Físico Semanal'!$C$2)&gt;0,COUNTIF(F51:F93,'Dados de Físico Semanal'!$C$2),"")</f>
        <v/>
      </c>
      <c r="G50" s="541" t="str">
        <f>IF(COUNTIF(G51:G93,'Dados de Físico Semanal'!$C$2)&gt;0,COUNTIF(G51:G93,'Dados de Físico Semanal'!$C$2),"")</f>
        <v/>
      </c>
      <c r="H50" s="541" t="str">
        <f>IF(COUNTIF(H51:H93,'Dados de Físico Semanal'!$C$2)&gt;0,COUNTIF(H51:H93,'Dados de Físico Semanal'!$C$2),"")</f>
        <v/>
      </c>
      <c r="I50" s="541" t="str">
        <f>IF(COUNTIF(I51:I93,'Dados de Físico Semanal'!$C$2)&gt;0,COUNTIF(I51:I93,'Dados de Físico Semanal'!$C$2),"")</f>
        <v/>
      </c>
      <c r="J50" s="541" t="str">
        <f>IF(COUNTIF(J51:J93,'Dados de Físico Semanal'!$C$2)&gt;0,COUNTIF(J51:J93,'Dados de Físico Semanal'!$C$2),"")</f>
        <v/>
      </c>
      <c r="K50" s="640" t="str">
        <f>IF(COUNTIF(K51:K93,'Dados de Físico Semanal'!$C$2)&gt;0,COUNTIF(K51:K93,'Dados de Físico Semanal'!$C$2),"")</f>
        <v/>
      </c>
      <c r="L50" s="634" t="str">
        <f>IF(COUNTIF(L51:L93,'Dados de Físico Semanal'!$C$2)&gt;0,COUNTIF(L51:L93,'Dados de Físico Semanal'!$C$2),"")</f>
        <v/>
      </c>
      <c r="M50" s="541" t="str">
        <f>IF(COUNTIF(M51:M93,'Dados de Físico Semanal'!$C$2)&gt;0,COUNTIF(M51:M93,'Dados de Físico Semanal'!$C$2),"")</f>
        <v/>
      </c>
      <c r="N50" s="541">
        <f>IF(COUNTIF(N51:N93,'Dados de Físico Semanal'!$C$2)&gt;0,COUNTIF(N51:N93,'Dados de Físico Semanal'!$C$2),"")</f>
        <v>2</v>
      </c>
      <c r="O50" s="541" t="str">
        <f>IF(COUNTIF(O51:O93,'Dados de Físico Semanal'!$C$2)&gt;0,COUNTIF(O51:O93,'Dados de Físico Semanal'!$C$2),"")</f>
        <v/>
      </c>
      <c r="P50" s="541">
        <f>IF(COUNTIF(P51:P93,'Dados de Físico Semanal'!$C$2)&gt;0,COUNTIF(P51:P93,'Dados de Físico Semanal'!$C$2),"")</f>
        <v>1</v>
      </c>
      <c r="Q50" s="541">
        <f>IF(COUNTIF(Q51:Q93,'Dados de Físico Semanal'!$C$2)&gt;0,COUNTIF(Q51:Q93,'Dados de Físico Semanal'!$C$2),"")</f>
        <v>1</v>
      </c>
      <c r="R50" s="541" t="str">
        <f>IF(COUNTIF(R51:R93,'Dados de Físico Semanal'!$C$2)&gt;0,COUNTIF(R51:R93,'Dados de Físico Semanal'!$C$2),"")</f>
        <v/>
      </c>
      <c r="S50" s="541" t="str">
        <f>IF(COUNTIF(S51:S93,'Dados de Físico Semanal'!$C$2)&gt;0,COUNTIF(S51:S93,'Dados de Físico Semanal'!$C$2),"")</f>
        <v/>
      </c>
      <c r="T50" s="545" t="str">
        <f>IF(COUNTIF(T51:T93,'Dados de Físico Semanal'!$C$2)&gt;0,COUNTIF(T51:T93,'Dados de Físico Semanal'!$C$2),"")</f>
        <v/>
      </c>
    </row>
    <row r="51" spans="2:21" x14ac:dyDescent="0.2">
      <c r="B51" s="572">
        <v>44682</v>
      </c>
      <c r="C51" s="558"/>
      <c r="D51" s="559"/>
      <c r="E51" s="559"/>
      <c r="F51" s="559"/>
      <c r="G51" s="559"/>
      <c r="H51" s="559"/>
      <c r="I51" s="559"/>
      <c r="J51" s="559"/>
      <c r="K51" s="652"/>
      <c r="L51" s="647"/>
      <c r="M51" s="559"/>
      <c r="N51" s="559"/>
      <c r="O51" s="559"/>
      <c r="P51" s="559"/>
      <c r="Q51" s="559"/>
      <c r="R51" s="559"/>
      <c r="S51" s="559"/>
      <c r="T51" s="560"/>
    </row>
    <row r="52" spans="2:21" x14ac:dyDescent="0.2">
      <c r="B52" s="561">
        <v>44683</v>
      </c>
      <c r="C52" s="187">
        <f t="shared" ref="C52:C57" si="28">IF(COUNTIF(D52:T52,$B$4)&gt;0,COUNTIF(D52:T52,$B$4),"")</f>
        <v>4</v>
      </c>
      <c r="D52" s="563" t="s">
        <v>407</v>
      </c>
      <c r="E52" s="564"/>
      <c r="F52" s="564"/>
      <c r="G52" s="564"/>
      <c r="H52" s="563" t="s">
        <v>407</v>
      </c>
      <c r="I52" s="564"/>
      <c r="J52" s="564"/>
      <c r="K52" s="653"/>
      <c r="L52" s="573"/>
      <c r="M52" s="573"/>
      <c r="N52" s="563" t="s">
        <v>407</v>
      </c>
      <c r="O52" s="563" t="s">
        <v>407</v>
      </c>
      <c r="P52" s="564"/>
      <c r="Q52" s="574"/>
      <c r="R52" s="574"/>
      <c r="S52" s="574"/>
      <c r="T52" s="565"/>
    </row>
    <row r="53" spans="2:21" x14ac:dyDescent="0.2">
      <c r="B53" s="546">
        <v>44684</v>
      </c>
      <c r="C53" s="187">
        <f t="shared" si="28"/>
        <v>4</v>
      </c>
      <c r="D53" s="547" t="s">
        <v>407</v>
      </c>
      <c r="E53" s="548"/>
      <c r="F53" s="548"/>
      <c r="G53" s="548"/>
      <c r="H53" s="547" t="s">
        <v>407</v>
      </c>
      <c r="I53" s="548"/>
      <c r="J53" s="548"/>
      <c r="K53" s="648"/>
      <c r="L53" s="575"/>
      <c r="M53" s="575"/>
      <c r="N53" s="547" t="s">
        <v>407</v>
      </c>
      <c r="O53" s="547" t="s">
        <v>407</v>
      </c>
      <c r="P53" s="548"/>
      <c r="Q53" s="576"/>
      <c r="R53" s="576"/>
      <c r="S53" s="576"/>
      <c r="T53" s="549"/>
    </row>
    <row r="54" spans="2:21" x14ac:dyDescent="0.2">
      <c r="B54" s="546">
        <v>44685</v>
      </c>
      <c r="C54" s="187">
        <f t="shared" si="28"/>
        <v>5</v>
      </c>
      <c r="D54" s="547" t="s">
        <v>407</v>
      </c>
      <c r="E54" s="548"/>
      <c r="F54" s="548"/>
      <c r="G54" s="548"/>
      <c r="H54" s="547" t="s">
        <v>407</v>
      </c>
      <c r="I54" s="548"/>
      <c r="J54" s="548"/>
      <c r="K54" s="648"/>
      <c r="L54" s="575"/>
      <c r="M54" s="575"/>
      <c r="N54" s="547" t="s">
        <v>407</v>
      </c>
      <c r="O54" s="547" t="s">
        <v>407</v>
      </c>
      <c r="P54" s="547" t="s">
        <v>407</v>
      </c>
      <c r="Q54" s="577"/>
      <c r="R54" s="577"/>
      <c r="S54" s="577"/>
      <c r="T54" s="549"/>
    </row>
    <row r="55" spans="2:21" x14ac:dyDescent="0.2">
      <c r="B55" s="546">
        <v>44686</v>
      </c>
      <c r="C55" s="187">
        <f t="shared" si="28"/>
        <v>5</v>
      </c>
      <c r="D55" s="547" t="s">
        <v>407</v>
      </c>
      <c r="E55" s="548"/>
      <c r="F55" s="548"/>
      <c r="G55" s="548"/>
      <c r="H55" s="547" t="s">
        <v>407</v>
      </c>
      <c r="I55" s="548"/>
      <c r="J55" s="548"/>
      <c r="K55" s="648"/>
      <c r="L55" s="575"/>
      <c r="M55" s="575"/>
      <c r="N55" s="547" t="s">
        <v>407</v>
      </c>
      <c r="O55" s="547" t="s">
        <v>407</v>
      </c>
      <c r="P55" s="547" t="s">
        <v>407</v>
      </c>
      <c r="Q55" s="577"/>
      <c r="R55" s="577"/>
      <c r="S55" s="577"/>
      <c r="T55" s="549"/>
    </row>
    <row r="56" spans="2:21" x14ac:dyDescent="0.2">
      <c r="B56" s="546">
        <v>44687</v>
      </c>
      <c r="C56" s="187">
        <f t="shared" si="28"/>
        <v>5</v>
      </c>
      <c r="D56" s="547" t="s">
        <v>407</v>
      </c>
      <c r="E56" s="548"/>
      <c r="F56" s="548"/>
      <c r="G56" s="548"/>
      <c r="H56" s="547" t="s">
        <v>407</v>
      </c>
      <c r="I56" s="548"/>
      <c r="J56" s="548"/>
      <c r="K56" s="648"/>
      <c r="L56" s="575"/>
      <c r="M56" s="575"/>
      <c r="N56" s="547" t="s">
        <v>407</v>
      </c>
      <c r="O56" s="547" t="s">
        <v>407</v>
      </c>
      <c r="P56" s="547" t="s">
        <v>407</v>
      </c>
      <c r="Q56" s="577"/>
      <c r="R56" s="577"/>
      <c r="S56" s="577"/>
      <c r="T56" s="549"/>
    </row>
    <row r="57" spans="2:21" x14ac:dyDescent="0.2">
      <c r="B57" s="578">
        <v>44688</v>
      </c>
      <c r="C57" s="187">
        <f t="shared" si="28"/>
        <v>5</v>
      </c>
      <c r="D57" s="579" t="s">
        <v>407</v>
      </c>
      <c r="E57" s="580"/>
      <c r="F57" s="580"/>
      <c r="G57" s="580"/>
      <c r="H57" s="579" t="s">
        <v>407</v>
      </c>
      <c r="I57" s="580"/>
      <c r="J57" s="580"/>
      <c r="K57" s="656"/>
      <c r="L57" s="582"/>
      <c r="M57" s="582"/>
      <c r="N57" s="579" t="s">
        <v>596</v>
      </c>
      <c r="O57" s="579" t="s">
        <v>407</v>
      </c>
      <c r="P57" s="579" t="s">
        <v>407</v>
      </c>
      <c r="Q57" s="583" t="s">
        <v>407</v>
      </c>
      <c r="R57" s="583"/>
      <c r="S57" s="583"/>
      <c r="T57" s="584"/>
    </row>
    <row r="58" spans="2:21" x14ac:dyDescent="0.2">
      <c r="B58" s="585" t="s">
        <v>610</v>
      </c>
      <c r="C58" s="187"/>
      <c r="D58" s="550">
        <f t="shared" ref="D58:T58" si="29">IF(COUNTIF(D52:D56,$B$4)+COUNTIF(D33:D34,$B$4)&gt;0,COUNTIF(D52:D56,$B$4)+COUNTIF(D33:D34,$B$4),"")</f>
        <v>6</v>
      </c>
      <c r="E58" s="550" t="str">
        <f t="shared" si="29"/>
        <v/>
      </c>
      <c r="F58" s="550" t="str">
        <f t="shared" ref="F58" si="30">IF(COUNTIF(F52:F56,$B$4)+COUNTIF(F33:F34,$B$4)&gt;0,COUNTIF(F52:F56,$B$4)+COUNTIF(F33:F34,$B$4),"")</f>
        <v/>
      </c>
      <c r="G58" s="550" t="str">
        <f t="shared" ref="G58" si="31">IF(COUNTIF(G52:G56,$B$4)+COUNTIF(G33:G34,$B$4)&gt;0,COUNTIF(G52:G56,$B$4)+COUNTIF(G33:G34,$B$4),"")</f>
        <v/>
      </c>
      <c r="H58" s="550">
        <f t="shared" si="29"/>
        <v>6</v>
      </c>
      <c r="I58" s="550" t="str">
        <f t="shared" si="29"/>
        <v/>
      </c>
      <c r="J58" s="550" t="str">
        <f t="shared" si="29"/>
        <v/>
      </c>
      <c r="K58" s="649" t="str">
        <f t="shared" si="29"/>
        <v/>
      </c>
      <c r="L58" s="644" t="str">
        <f t="shared" si="29"/>
        <v/>
      </c>
      <c r="M58" s="550" t="str">
        <f t="shared" si="29"/>
        <v/>
      </c>
      <c r="N58" s="550">
        <f t="shared" si="29"/>
        <v>6</v>
      </c>
      <c r="O58" s="550">
        <f t="shared" si="29"/>
        <v>6</v>
      </c>
      <c r="P58" s="550">
        <f t="shared" si="29"/>
        <v>3</v>
      </c>
      <c r="Q58" s="550" t="str">
        <f t="shared" si="29"/>
        <v/>
      </c>
      <c r="R58" s="550" t="str">
        <f t="shared" si="29"/>
        <v/>
      </c>
      <c r="S58" s="550" t="str">
        <f t="shared" si="29"/>
        <v/>
      </c>
      <c r="T58" s="551" t="str">
        <f t="shared" si="29"/>
        <v/>
      </c>
    </row>
    <row r="59" spans="2:21" x14ac:dyDescent="0.2">
      <c r="B59" s="586" t="s">
        <v>611</v>
      </c>
      <c r="C59" s="552">
        <f ca="1">IF(B57&lt;=TODAY(),SUM(D59:T59),"")</f>
        <v>3150</v>
      </c>
      <c r="D59" s="553">
        <f t="shared" ref="D59:T59" si="32">IF(COUNTIF(D52:D56,$B$4)+COUNTIF(D33:D34,$B$4)&gt;0,(COUNTIF(D52:D56,$B$4)+COUNTIF(D33:D34,$B$4))*D$5,"")</f>
        <v>810</v>
      </c>
      <c r="E59" s="553" t="str">
        <f t="shared" si="32"/>
        <v/>
      </c>
      <c r="F59" s="553" t="str">
        <f t="shared" ref="F59" si="33">IF(COUNTIF(F52:F56,$B$4)+COUNTIF(F33:F34,$B$4)&gt;0,(COUNTIF(F52:F56,$B$4)+COUNTIF(F33:F34,$B$4))*F$5,"")</f>
        <v/>
      </c>
      <c r="G59" s="553" t="str">
        <f t="shared" ref="G59" si="34">IF(COUNTIF(G52:G56,$B$4)+COUNTIF(G33:G34,$B$4)&gt;0,(COUNTIF(G52:G56,$B$4)+COUNTIF(G33:G34,$B$4))*G$5,"")</f>
        <v/>
      </c>
      <c r="H59" s="553">
        <f t="shared" si="32"/>
        <v>990</v>
      </c>
      <c r="I59" s="553" t="str">
        <f t="shared" si="32"/>
        <v/>
      </c>
      <c r="J59" s="553" t="str">
        <f t="shared" si="32"/>
        <v/>
      </c>
      <c r="K59" s="650" t="str">
        <f t="shared" si="32"/>
        <v/>
      </c>
      <c r="L59" s="645" t="str">
        <f t="shared" si="32"/>
        <v/>
      </c>
      <c r="M59" s="553" t="str">
        <f t="shared" si="32"/>
        <v/>
      </c>
      <c r="N59" s="553">
        <f t="shared" si="32"/>
        <v>540</v>
      </c>
      <c r="O59" s="553">
        <f t="shared" si="32"/>
        <v>540</v>
      </c>
      <c r="P59" s="553">
        <f t="shared" si="32"/>
        <v>270</v>
      </c>
      <c r="Q59" s="553" t="str">
        <f t="shared" si="32"/>
        <v/>
      </c>
      <c r="R59" s="553" t="str">
        <f t="shared" si="32"/>
        <v/>
      </c>
      <c r="S59" s="553" t="str">
        <f t="shared" si="32"/>
        <v/>
      </c>
      <c r="T59" s="554" t="str">
        <f t="shared" si="32"/>
        <v/>
      </c>
    </row>
    <row r="60" spans="2:21" x14ac:dyDescent="0.2">
      <c r="B60" s="587"/>
      <c r="C60" s="632">
        <f ca="1">IF(C59&lt;&gt;"",SUM(D60:T60)-C59,"")</f>
        <v>0</v>
      </c>
      <c r="D60" s="556">
        <v>810</v>
      </c>
      <c r="E60" s="556"/>
      <c r="F60" s="556"/>
      <c r="G60" s="556"/>
      <c r="H60" s="556">
        <v>990</v>
      </c>
      <c r="I60" s="556"/>
      <c r="J60" s="556"/>
      <c r="K60" s="651"/>
      <c r="L60" s="646"/>
      <c r="M60" s="556"/>
      <c r="N60" s="556">
        <v>540</v>
      </c>
      <c r="O60" s="556">
        <v>540</v>
      </c>
      <c r="P60" s="556">
        <v>270</v>
      </c>
      <c r="Q60" s="556"/>
      <c r="R60" s="556"/>
      <c r="S60" s="556"/>
      <c r="T60" s="556"/>
    </row>
    <row r="61" spans="2:21" x14ac:dyDescent="0.2">
      <c r="B61" s="572">
        <v>44689</v>
      </c>
      <c r="C61" s="558"/>
      <c r="D61" s="559"/>
      <c r="E61" s="559"/>
      <c r="F61" s="559"/>
      <c r="G61" s="559"/>
      <c r="H61" s="559"/>
      <c r="I61" s="559"/>
      <c r="J61" s="559"/>
      <c r="K61" s="652"/>
      <c r="L61" s="647"/>
      <c r="M61" s="559"/>
      <c r="N61" s="559"/>
      <c r="O61" s="559"/>
      <c r="P61" s="559"/>
      <c r="Q61" s="559"/>
      <c r="R61" s="559"/>
      <c r="S61" s="559"/>
      <c r="T61" s="560"/>
      <c r="U61" s="341"/>
    </row>
    <row r="62" spans="2:21" x14ac:dyDescent="0.2">
      <c r="B62" s="561">
        <v>44690</v>
      </c>
      <c r="C62" s="187">
        <f t="shared" ref="C62:C67" si="35">IF(COUNTIF(D62:T62,$B$4)&gt;0,COUNTIF(D62:T62,$B$4),"")</f>
        <v>8</v>
      </c>
      <c r="D62" s="563" t="s">
        <v>407</v>
      </c>
      <c r="E62" s="564"/>
      <c r="F62" s="564"/>
      <c r="G62" s="564"/>
      <c r="H62" s="564" t="s">
        <v>407</v>
      </c>
      <c r="I62" s="564" t="s">
        <v>407</v>
      </c>
      <c r="J62" s="564" t="s">
        <v>407</v>
      </c>
      <c r="K62" s="653"/>
      <c r="L62" s="573"/>
      <c r="M62" s="573"/>
      <c r="N62" s="564" t="s">
        <v>407</v>
      </c>
      <c r="O62" s="564" t="s">
        <v>407</v>
      </c>
      <c r="P62" s="564" t="s">
        <v>407</v>
      </c>
      <c r="Q62" s="574" t="s">
        <v>407</v>
      </c>
      <c r="R62" s="574"/>
      <c r="S62" s="574"/>
      <c r="T62" s="588"/>
    </row>
    <row r="63" spans="2:21" x14ac:dyDescent="0.2">
      <c r="B63" s="546">
        <v>44691</v>
      </c>
      <c r="C63" s="187">
        <f t="shared" si="35"/>
        <v>9</v>
      </c>
      <c r="D63" s="548" t="s">
        <v>407</v>
      </c>
      <c r="E63" s="548"/>
      <c r="F63" s="548"/>
      <c r="G63" s="548"/>
      <c r="H63" s="548" t="s">
        <v>407</v>
      </c>
      <c r="I63" s="548" t="s">
        <v>407</v>
      </c>
      <c r="J63" s="548" t="s">
        <v>407</v>
      </c>
      <c r="K63" s="648"/>
      <c r="L63" s="575"/>
      <c r="M63" s="575"/>
      <c r="N63" s="548" t="s">
        <v>407</v>
      </c>
      <c r="O63" s="548" t="s">
        <v>407</v>
      </c>
      <c r="P63" s="548" t="s">
        <v>407</v>
      </c>
      <c r="Q63" s="576" t="s">
        <v>407</v>
      </c>
      <c r="R63" s="576" t="s">
        <v>407</v>
      </c>
      <c r="S63" s="576"/>
      <c r="T63" s="549"/>
    </row>
    <row r="64" spans="2:21" x14ac:dyDescent="0.2">
      <c r="B64" s="546">
        <v>44692</v>
      </c>
      <c r="C64" s="187">
        <f t="shared" si="35"/>
        <v>9</v>
      </c>
      <c r="D64" s="548" t="s">
        <v>407</v>
      </c>
      <c r="E64" s="548"/>
      <c r="F64" s="548"/>
      <c r="G64" s="548"/>
      <c r="H64" s="548" t="s">
        <v>407</v>
      </c>
      <c r="I64" s="548" t="s">
        <v>407</v>
      </c>
      <c r="J64" s="548" t="s">
        <v>407</v>
      </c>
      <c r="K64" s="648"/>
      <c r="L64" s="575"/>
      <c r="M64" s="575"/>
      <c r="N64" s="548" t="s">
        <v>407</v>
      </c>
      <c r="O64" s="548" t="s">
        <v>407</v>
      </c>
      <c r="P64" s="548" t="s">
        <v>407</v>
      </c>
      <c r="Q64" s="576" t="s">
        <v>407</v>
      </c>
      <c r="R64" s="576" t="s">
        <v>407</v>
      </c>
      <c r="S64" s="576"/>
      <c r="T64" s="549"/>
    </row>
    <row r="65" spans="2:21" x14ac:dyDescent="0.2">
      <c r="B65" s="546">
        <v>44693</v>
      </c>
      <c r="C65" s="187">
        <f t="shared" si="35"/>
        <v>8</v>
      </c>
      <c r="D65" s="548" t="s">
        <v>407</v>
      </c>
      <c r="E65" s="548"/>
      <c r="F65" s="548"/>
      <c r="G65" s="548"/>
      <c r="H65" s="548" t="s">
        <v>407</v>
      </c>
      <c r="I65" s="548" t="s">
        <v>407</v>
      </c>
      <c r="J65" s="548" t="s">
        <v>601</v>
      </c>
      <c r="K65" s="648"/>
      <c r="L65" s="575"/>
      <c r="M65" s="575"/>
      <c r="N65" s="548" t="s">
        <v>407</v>
      </c>
      <c r="O65" s="548" t="s">
        <v>407</v>
      </c>
      <c r="P65" s="548" t="s">
        <v>407</v>
      </c>
      <c r="Q65" s="576" t="s">
        <v>407</v>
      </c>
      <c r="R65" s="576" t="s">
        <v>407</v>
      </c>
      <c r="S65" s="576"/>
      <c r="T65" s="549"/>
    </row>
    <row r="66" spans="2:21" x14ac:dyDescent="0.2">
      <c r="B66" s="546">
        <v>44694</v>
      </c>
      <c r="C66" s="187">
        <f t="shared" si="35"/>
        <v>8</v>
      </c>
      <c r="D66" s="548" t="s">
        <v>407</v>
      </c>
      <c r="E66" s="548"/>
      <c r="F66" s="548"/>
      <c r="G66" s="548"/>
      <c r="H66" s="548" t="s">
        <v>407</v>
      </c>
      <c r="I66" s="548" t="s">
        <v>407</v>
      </c>
      <c r="J66" s="548"/>
      <c r="K66" s="648"/>
      <c r="L66" s="575"/>
      <c r="M66" s="575"/>
      <c r="N66" s="547" t="s">
        <v>407</v>
      </c>
      <c r="O66" s="547" t="s">
        <v>407</v>
      </c>
      <c r="P66" s="547" t="s">
        <v>407</v>
      </c>
      <c r="Q66" s="577" t="s">
        <v>407</v>
      </c>
      <c r="R66" s="576" t="s">
        <v>407</v>
      </c>
      <c r="S66" s="576"/>
      <c r="T66" s="549"/>
    </row>
    <row r="67" spans="2:21" x14ac:dyDescent="0.2">
      <c r="B67" s="578">
        <v>44695</v>
      </c>
      <c r="C67" s="187">
        <f t="shared" si="35"/>
        <v>5</v>
      </c>
      <c r="D67" s="579" t="s">
        <v>407</v>
      </c>
      <c r="E67" s="580"/>
      <c r="F67" s="580"/>
      <c r="G67" s="580"/>
      <c r="H67" s="579" t="s">
        <v>407</v>
      </c>
      <c r="I67" s="579" t="s">
        <v>642</v>
      </c>
      <c r="J67" s="580"/>
      <c r="K67" s="656"/>
      <c r="L67" s="582"/>
      <c r="M67" s="582"/>
      <c r="N67" s="579" t="s">
        <v>407</v>
      </c>
      <c r="O67" s="579" t="s">
        <v>407</v>
      </c>
      <c r="P67" s="580" t="s">
        <v>596</v>
      </c>
      <c r="Q67" s="583" t="s">
        <v>407</v>
      </c>
      <c r="R67" s="589" t="s">
        <v>605</v>
      </c>
      <c r="S67" s="589"/>
      <c r="T67" s="581"/>
    </row>
    <row r="68" spans="2:21" x14ac:dyDescent="0.2">
      <c r="B68" s="542" t="s">
        <v>610</v>
      </c>
      <c r="C68" s="187"/>
      <c r="D68" s="550">
        <f t="shared" ref="D68:M68" si="36">IF(COUNTIF(D62:D66,$B$4)+COUNTIF(D57:D58,$B$4)&gt;0,COUNTIF(D62:D66,$B$4)+COUNTIF(D57:D58,$B$4),"")</f>
        <v>6</v>
      </c>
      <c r="E68" s="550" t="str">
        <f t="shared" si="36"/>
        <v/>
      </c>
      <c r="F68" s="550" t="str">
        <f t="shared" ref="F68" si="37">IF(COUNTIF(F62:F66,$B$4)+COUNTIF(F57:F58,$B$4)&gt;0,COUNTIF(F62:F66,$B$4)+COUNTIF(F57:F58,$B$4),"")</f>
        <v/>
      </c>
      <c r="G68" s="550" t="str">
        <f t="shared" ref="G68" si="38">IF(COUNTIF(G62:G66,$B$4)+COUNTIF(G57:G58,$B$4)&gt;0,COUNTIF(G62:G66,$B$4)+COUNTIF(G57:G58,$B$4),"")</f>
        <v/>
      </c>
      <c r="H68" s="550">
        <f t="shared" si="36"/>
        <v>6</v>
      </c>
      <c r="I68" s="550">
        <f t="shared" si="36"/>
        <v>5</v>
      </c>
      <c r="J68" s="550">
        <f t="shared" si="36"/>
        <v>3</v>
      </c>
      <c r="K68" s="649" t="str">
        <f t="shared" si="36"/>
        <v/>
      </c>
      <c r="L68" s="644" t="str">
        <f t="shared" si="36"/>
        <v/>
      </c>
      <c r="M68" s="550" t="str">
        <f t="shared" si="36"/>
        <v/>
      </c>
      <c r="N68" s="550">
        <f>IF(COUNTIF(N62:N66,$B$4)+COUNTIF(N57:N58,$B$4)&gt;0,COUNTIF(N62:N66,$B$4)+COUNTIF(N57:N58,$B$4),"")</f>
        <v>5</v>
      </c>
      <c r="O68" s="550">
        <f t="shared" ref="O68:T68" si="39">IF(COUNTIF(O62:O66,$B$4)+COUNTIF(O57:O58,$B$4)&gt;0,COUNTIF(O62:O66,$B$4)+COUNTIF(O57:O58,$B$4),"")</f>
        <v>6</v>
      </c>
      <c r="P68" s="550">
        <f t="shared" si="39"/>
        <v>6</v>
      </c>
      <c r="Q68" s="550">
        <f t="shared" si="39"/>
        <v>6</v>
      </c>
      <c r="R68" s="550">
        <f t="shared" si="39"/>
        <v>4</v>
      </c>
      <c r="S68" s="550" t="str">
        <f t="shared" si="39"/>
        <v/>
      </c>
      <c r="T68" s="551" t="str">
        <f t="shared" si="39"/>
        <v/>
      </c>
    </row>
    <row r="69" spans="2:21" x14ac:dyDescent="0.2">
      <c r="B69" s="586" t="s">
        <v>611</v>
      </c>
      <c r="C69" s="552">
        <f ca="1">IF(B67&lt;=TODAY(),SUM(D69:T69),"")</f>
        <v>5550</v>
      </c>
      <c r="D69" s="553">
        <f>IF(COUNTIF(D62:D66,$B$4)+COUNTIF(D57:D58,$B$4)&gt;0,(COUNTIF(D62:D66,$B$4)+COUNTIF(D57:D58,$B$4))*D$5,"")</f>
        <v>810</v>
      </c>
      <c r="E69" s="553" t="str">
        <f t="shared" ref="E69:T69" si="40">IF(COUNTIF(E62:E66,$B$4)+COUNTIF(E57:E58,$B$4)&gt;0,(COUNTIF(E62:E66,$B$4)+COUNTIF(E57:E58,$B$4))*E$5,"")</f>
        <v/>
      </c>
      <c r="F69" s="553" t="str">
        <f t="shared" ref="F69" si="41">IF(COUNTIF(F62:F66,$B$4)+COUNTIF(F57:F58,$B$4)&gt;0,(COUNTIF(F62:F66,$B$4)+COUNTIF(F57:F58,$B$4))*F$5,"")</f>
        <v/>
      </c>
      <c r="G69" s="553" t="str">
        <f t="shared" ref="G69" si="42">IF(COUNTIF(G62:G66,$B$4)+COUNTIF(G57:G58,$B$4)&gt;0,(COUNTIF(G62:G66,$B$4)+COUNTIF(G57:G58,$B$4))*G$5,"")</f>
        <v/>
      </c>
      <c r="H69" s="553">
        <f t="shared" si="40"/>
        <v>990</v>
      </c>
      <c r="I69" s="553">
        <f t="shared" si="40"/>
        <v>825</v>
      </c>
      <c r="J69" s="553">
        <f t="shared" si="40"/>
        <v>495</v>
      </c>
      <c r="K69" s="650" t="str">
        <f t="shared" si="40"/>
        <v/>
      </c>
      <c r="L69" s="645" t="str">
        <f t="shared" si="40"/>
        <v/>
      </c>
      <c r="M69" s="553" t="str">
        <f t="shared" si="40"/>
        <v/>
      </c>
      <c r="N69" s="553">
        <f t="shared" si="40"/>
        <v>450</v>
      </c>
      <c r="O69" s="553">
        <f t="shared" si="40"/>
        <v>540</v>
      </c>
      <c r="P69" s="553">
        <f t="shared" si="40"/>
        <v>540</v>
      </c>
      <c r="Q69" s="553">
        <f t="shared" si="40"/>
        <v>540</v>
      </c>
      <c r="R69" s="553">
        <f t="shared" si="40"/>
        <v>360</v>
      </c>
      <c r="S69" s="553" t="str">
        <f t="shared" si="40"/>
        <v/>
      </c>
      <c r="T69" s="554" t="str">
        <f t="shared" si="40"/>
        <v/>
      </c>
    </row>
    <row r="70" spans="2:21" x14ac:dyDescent="0.2">
      <c r="B70" s="587"/>
      <c r="C70" s="632">
        <f ca="1">IF(C69&lt;&gt;"",SUM(D70:T70)-C69,"")</f>
        <v>0</v>
      </c>
      <c r="D70" s="556">
        <v>810</v>
      </c>
      <c r="E70" s="556"/>
      <c r="F70" s="556"/>
      <c r="G70" s="556"/>
      <c r="H70" s="556">
        <v>990</v>
      </c>
      <c r="I70" s="556">
        <v>825</v>
      </c>
      <c r="J70" s="556">
        <v>495</v>
      </c>
      <c r="K70" s="651"/>
      <c r="L70" s="646"/>
      <c r="M70" s="556"/>
      <c r="N70" s="556">
        <v>450</v>
      </c>
      <c r="O70" s="556">
        <v>540</v>
      </c>
      <c r="P70" s="556">
        <v>540</v>
      </c>
      <c r="Q70" s="556">
        <v>540</v>
      </c>
      <c r="R70" s="556">
        <v>360</v>
      </c>
      <c r="S70" s="556"/>
      <c r="T70" s="556"/>
    </row>
    <row r="71" spans="2:21" x14ac:dyDescent="0.2">
      <c r="B71" s="572">
        <v>44696</v>
      </c>
      <c r="C71" s="558"/>
      <c r="D71" s="559"/>
      <c r="E71" s="559"/>
      <c r="F71" s="559"/>
      <c r="G71" s="559"/>
      <c r="H71" s="559"/>
      <c r="I71" s="559"/>
      <c r="J71" s="559"/>
      <c r="K71" s="652"/>
      <c r="L71" s="647"/>
      <c r="M71" s="559"/>
      <c r="N71" s="559"/>
      <c r="O71" s="559"/>
      <c r="P71" s="559"/>
      <c r="Q71" s="559"/>
      <c r="R71" s="559"/>
      <c r="S71" s="559"/>
      <c r="T71" s="560"/>
      <c r="U71" s="341"/>
    </row>
    <row r="72" spans="2:21" x14ac:dyDescent="0.2">
      <c r="B72" s="561">
        <v>44697</v>
      </c>
      <c r="C72" s="187">
        <f t="shared" ref="C72:C77" si="43">IF(COUNTIF(D72:T72,$B$4)&gt;0,COUNTIF(D72:T72,$B$4),"")</f>
        <v>7</v>
      </c>
      <c r="D72" s="563" t="s">
        <v>407</v>
      </c>
      <c r="E72" s="564"/>
      <c r="F72" s="564"/>
      <c r="G72" s="564"/>
      <c r="H72" s="563" t="s">
        <v>407</v>
      </c>
      <c r="I72" s="563" t="s">
        <v>407</v>
      </c>
      <c r="J72" s="564"/>
      <c r="K72" s="653"/>
      <c r="L72" s="573"/>
      <c r="M72" s="573"/>
      <c r="N72" s="563" t="s">
        <v>407</v>
      </c>
      <c r="O72" s="563" t="s">
        <v>407</v>
      </c>
      <c r="P72" s="563" t="s">
        <v>407</v>
      </c>
      <c r="Q72" s="590" t="s">
        <v>407</v>
      </c>
      <c r="R72" s="574"/>
      <c r="S72" s="574"/>
      <c r="T72" s="565"/>
    </row>
    <row r="73" spans="2:21" x14ac:dyDescent="0.2">
      <c r="B73" s="546">
        <v>44698</v>
      </c>
      <c r="C73" s="187">
        <f t="shared" si="43"/>
        <v>8</v>
      </c>
      <c r="D73" s="548" t="s">
        <v>407</v>
      </c>
      <c r="E73" s="548"/>
      <c r="F73" s="548"/>
      <c r="G73" s="548"/>
      <c r="H73" s="548" t="s">
        <v>407</v>
      </c>
      <c r="I73" s="548" t="s">
        <v>407</v>
      </c>
      <c r="J73" s="548"/>
      <c r="K73" s="648" t="s">
        <v>407</v>
      </c>
      <c r="L73" s="575"/>
      <c r="M73" s="575"/>
      <c r="N73" s="548" t="s">
        <v>407</v>
      </c>
      <c r="O73" s="548" t="s">
        <v>407</v>
      </c>
      <c r="P73" s="548" t="s">
        <v>407</v>
      </c>
      <c r="Q73" s="576" t="s">
        <v>407</v>
      </c>
      <c r="R73" s="576"/>
      <c r="S73" s="576"/>
      <c r="T73" s="549"/>
    </row>
    <row r="74" spans="2:21" x14ac:dyDescent="0.2">
      <c r="B74" s="546">
        <v>44699</v>
      </c>
      <c r="C74" s="187">
        <f t="shared" si="43"/>
        <v>9</v>
      </c>
      <c r="D74" s="548" t="s">
        <v>407</v>
      </c>
      <c r="E74" s="548" t="s">
        <v>407</v>
      </c>
      <c r="F74" s="548"/>
      <c r="G74" s="548"/>
      <c r="H74" s="548" t="s">
        <v>407</v>
      </c>
      <c r="I74" s="548" t="s">
        <v>407</v>
      </c>
      <c r="J74" s="548"/>
      <c r="K74" s="648" t="s">
        <v>407</v>
      </c>
      <c r="L74" s="575"/>
      <c r="M74" s="575"/>
      <c r="N74" s="548" t="s">
        <v>407</v>
      </c>
      <c r="O74" s="548" t="s">
        <v>407</v>
      </c>
      <c r="P74" s="548" t="s">
        <v>407</v>
      </c>
      <c r="Q74" s="576" t="s">
        <v>407</v>
      </c>
      <c r="R74" s="576"/>
      <c r="S74" s="576"/>
      <c r="T74" s="549"/>
    </row>
    <row r="75" spans="2:21" x14ac:dyDescent="0.2">
      <c r="B75" s="546">
        <v>44700</v>
      </c>
      <c r="C75" s="187">
        <f t="shared" si="43"/>
        <v>7</v>
      </c>
      <c r="D75" s="548" t="s">
        <v>407</v>
      </c>
      <c r="E75" s="548" t="s">
        <v>407</v>
      </c>
      <c r="F75" s="548"/>
      <c r="G75" s="548"/>
      <c r="H75" s="548" t="s">
        <v>407</v>
      </c>
      <c r="I75" s="548" t="s">
        <v>642</v>
      </c>
      <c r="J75" s="548"/>
      <c r="K75" s="648" t="s">
        <v>642</v>
      </c>
      <c r="L75" s="575"/>
      <c r="M75" s="575"/>
      <c r="N75" s="548" t="s">
        <v>407</v>
      </c>
      <c r="O75" s="548" t="s">
        <v>407</v>
      </c>
      <c r="P75" s="548" t="s">
        <v>407</v>
      </c>
      <c r="Q75" s="576" t="s">
        <v>407</v>
      </c>
      <c r="R75" s="576"/>
      <c r="S75" s="576"/>
      <c r="T75" s="549"/>
    </row>
    <row r="76" spans="2:21" x14ac:dyDescent="0.2">
      <c r="B76" s="546">
        <v>44701</v>
      </c>
      <c r="C76" s="187">
        <f t="shared" si="43"/>
        <v>7</v>
      </c>
      <c r="D76" s="547" t="s">
        <v>407</v>
      </c>
      <c r="E76" s="547" t="s">
        <v>407</v>
      </c>
      <c r="F76" s="547"/>
      <c r="G76" s="547"/>
      <c r="H76" s="547" t="s">
        <v>407</v>
      </c>
      <c r="I76" s="547" t="s">
        <v>407</v>
      </c>
      <c r="J76" s="548"/>
      <c r="K76" s="648"/>
      <c r="L76" s="575"/>
      <c r="M76" s="575"/>
      <c r="N76" s="547" t="s">
        <v>407</v>
      </c>
      <c r="O76" s="547" t="s">
        <v>407</v>
      </c>
      <c r="P76" s="547" t="s">
        <v>407</v>
      </c>
      <c r="Q76" s="576" t="s">
        <v>596</v>
      </c>
      <c r="R76" s="576"/>
      <c r="S76" s="576"/>
      <c r="T76" s="549"/>
    </row>
    <row r="77" spans="2:21" x14ac:dyDescent="0.2">
      <c r="B77" s="578">
        <v>44702</v>
      </c>
      <c r="C77" s="187">
        <f t="shared" si="43"/>
        <v>6</v>
      </c>
      <c r="D77" s="580" t="s">
        <v>407</v>
      </c>
      <c r="E77" s="580" t="s">
        <v>407</v>
      </c>
      <c r="F77" s="580"/>
      <c r="G77" s="580"/>
      <c r="H77" s="580" t="s">
        <v>407</v>
      </c>
      <c r="I77" s="580"/>
      <c r="J77" s="580"/>
      <c r="K77" s="656"/>
      <c r="L77" s="582"/>
      <c r="M77" s="582"/>
      <c r="N77" s="580" t="s">
        <v>596</v>
      </c>
      <c r="O77" s="580" t="s">
        <v>407</v>
      </c>
      <c r="P77" s="580" t="s">
        <v>407</v>
      </c>
      <c r="Q77" s="589" t="s">
        <v>407</v>
      </c>
      <c r="R77" s="589"/>
      <c r="S77" s="589"/>
      <c r="T77" s="581"/>
    </row>
    <row r="78" spans="2:21" x14ac:dyDescent="0.2">
      <c r="B78" s="542" t="s">
        <v>610</v>
      </c>
      <c r="C78" s="187"/>
      <c r="D78" s="550">
        <f t="shared" ref="D78:T78" si="44">IF(COUNTIF(D72:D76,$B$4)+COUNTIF(D67:D68,$B$4)&gt;0,COUNTIF(D72:D76,$B$4)+COUNTIF(D67:D68,$B$4),"")</f>
        <v>6</v>
      </c>
      <c r="E78" s="550">
        <f t="shared" si="44"/>
        <v>3</v>
      </c>
      <c r="F78" s="550" t="str">
        <f t="shared" ref="F78" si="45">IF(COUNTIF(F72:F76,$B$4)+COUNTIF(F67:F68,$B$4)&gt;0,COUNTIF(F72:F76,$B$4)+COUNTIF(F67:F68,$B$4),"")</f>
        <v/>
      </c>
      <c r="G78" s="550" t="str">
        <f t="shared" ref="G78" si="46">IF(COUNTIF(G72:G76,$B$4)+COUNTIF(G67:G68,$B$4)&gt;0,COUNTIF(G72:G76,$B$4)+COUNTIF(G67:G68,$B$4),"")</f>
        <v/>
      </c>
      <c r="H78" s="550">
        <f t="shared" si="44"/>
        <v>6</v>
      </c>
      <c r="I78" s="550">
        <f t="shared" si="44"/>
        <v>4</v>
      </c>
      <c r="J78" s="550" t="str">
        <f t="shared" si="44"/>
        <v/>
      </c>
      <c r="K78" s="649">
        <f t="shared" si="44"/>
        <v>2</v>
      </c>
      <c r="L78" s="644" t="str">
        <f t="shared" si="44"/>
        <v/>
      </c>
      <c r="M78" s="550" t="str">
        <f t="shared" si="44"/>
        <v/>
      </c>
      <c r="N78" s="550">
        <f t="shared" si="44"/>
        <v>6</v>
      </c>
      <c r="O78" s="550">
        <f t="shared" si="44"/>
        <v>6</v>
      </c>
      <c r="P78" s="550">
        <f t="shared" si="44"/>
        <v>5</v>
      </c>
      <c r="Q78" s="550">
        <f t="shared" si="44"/>
        <v>5</v>
      </c>
      <c r="R78" s="550" t="str">
        <f t="shared" si="44"/>
        <v/>
      </c>
      <c r="S78" s="550" t="str">
        <f t="shared" si="44"/>
        <v/>
      </c>
      <c r="T78" s="551" t="str">
        <f t="shared" si="44"/>
        <v/>
      </c>
    </row>
    <row r="79" spans="2:21" x14ac:dyDescent="0.2">
      <c r="B79" s="586" t="s">
        <v>611</v>
      </c>
      <c r="C79" s="552">
        <f ca="1">IF(B77&lt;=TODAY(),SUM(D79:T79),"")</f>
        <v>5265</v>
      </c>
      <c r="D79" s="591">
        <f>IF(COUNTIF(D72:D76,$B$4)+COUNTIF(D67:D68,$B$4)&gt;0,(COUNTIF(D72:D76,$B$4)+COUNTIF(D67:D68,$B$4))*D$5,"")</f>
        <v>810</v>
      </c>
      <c r="E79" s="592">
        <f t="shared" ref="E79:T79" si="47">IF(COUNTIF(E72:E76,$B$4)+COUNTIF(E67:E68,$B$4)&gt;0,(COUNTIF(E72:E76,$B$4)+COUNTIF(E67:E68,$B$4))*E$5,"")</f>
        <v>495</v>
      </c>
      <c r="F79" s="592" t="str">
        <f t="shared" ref="F79" si="48">IF(COUNTIF(F72:F76,$B$4)+COUNTIF(F67:F68,$B$4)&gt;0,(COUNTIF(F72:F76,$B$4)+COUNTIF(F67:F68,$B$4))*F$5,"")</f>
        <v/>
      </c>
      <c r="G79" s="592" t="str">
        <f t="shared" ref="G79" si="49">IF(COUNTIF(G72:G76,$B$4)+COUNTIF(G67:G68,$B$4)&gt;0,(COUNTIF(G72:G76,$B$4)+COUNTIF(G67:G68,$B$4))*G$5,"")</f>
        <v/>
      </c>
      <c r="H79" s="553">
        <f t="shared" si="47"/>
        <v>990</v>
      </c>
      <c r="I79" s="553">
        <f t="shared" si="47"/>
        <v>660</v>
      </c>
      <c r="J79" s="553" t="str">
        <f t="shared" si="47"/>
        <v/>
      </c>
      <c r="K79" s="650">
        <f t="shared" si="47"/>
        <v>330</v>
      </c>
      <c r="L79" s="645" t="str">
        <f t="shared" si="47"/>
        <v/>
      </c>
      <c r="M79" s="553" t="str">
        <f t="shared" si="47"/>
        <v/>
      </c>
      <c r="N79" s="553">
        <f t="shared" si="47"/>
        <v>540</v>
      </c>
      <c r="O79" s="553">
        <f t="shared" si="47"/>
        <v>540</v>
      </c>
      <c r="P79" s="553">
        <f t="shared" si="47"/>
        <v>450</v>
      </c>
      <c r="Q79" s="553">
        <f t="shared" si="47"/>
        <v>450</v>
      </c>
      <c r="R79" s="553" t="str">
        <f t="shared" si="47"/>
        <v/>
      </c>
      <c r="S79" s="553" t="str">
        <f t="shared" si="47"/>
        <v/>
      </c>
      <c r="T79" s="554" t="str">
        <f t="shared" si="47"/>
        <v/>
      </c>
    </row>
    <row r="80" spans="2:21" x14ac:dyDescent="0.2">
      <c r="B80" s="587"/>
      <c r="C80" s="632">
        <f ca="1">IF(C79&lt;&gt;"",SUM(D80:T80)-C79,"")</f>
        <v>0</v>
      </c>
      <c r="D80" s="556">
        <v>810</v>
      </c>
      <c r="E80" s="556">
        <v>495</v>
      </c>
      <c r="F80" s="556"/>
      <c r="G80" s="556"/>
      <c r="H80" s="556">
        <v>990</v>
      </c>
      <c r="I80" s="556">
        <v>660</v>
      </c>
      <c r="J80" s="556"/>
      <c r="K80" s="651">
        <v>330</v>
      </c>
      <c r="L80" s="646"/>
      <c r="M80" s="556"/>
      <c r="N80" s="556">
        <v>540</v>
      </c>
      <c r="O80" s="556">
        <v>540</v>
      </c>
      <c r="P80" s="556">
        <v>450</v>
      </c>
      <c r="Q80" s="556">
        <v>450</v>
      </c>
      <c r="R80" s="556"/>
      <c r="S80" s="556"/>
      <c r="T80" s="556"/>
    </row>
    <row r="81" spans="2:21" x14ac:dyDescent="0.2">
      <c r="B81" s="557">
        <v>44703</v>
      </c>
      <c r="C81" s="558"/>
      <c r="D81" s="559"/>
      <c r="E81" s="559"/>
      <c r="F81" s="559"/>
      <c r="G81" s="559"/>
      <c r="H81" s="559"/>
      <c r="I81" s="559"/>
      <c r="J81" s="559"/>
      <c r="K81" s="652"/>
      <c r="L81" s="647"/>
      <c r="M81" s="559"/>
      <c r="N81" s="559"/>
      <c r="O81" s="559"/>
      <c r="P81" s="559"/>
      <c r="Q81" s="559"/>
      <c r="R81" s="559"/>
      <c r="S81" s="559"/>
      <c r="T81" s="560"/>
      <c r="U81" s="341"/>
    </row>
    <row r="82" spans="2:21" x14ac:dyDescent="0.2">
      <c r="B82" s="561">
        <v>44704</v>
      </c>
      <c r="C82" s="187">
        <f t="shared" ref="C82:C87" si="50">IF(COUNTIF(D82:T82,$B$4)&gt;0,COUNTIF(D82:T82,$B$4),"")</f>
        <v>9</v>
      </c>
      <c r="D82" s="564" t="s">
        <v>407</v>
      </c>
      <c r="E82" s="564" t="s">
        <v>407</v>
      </c>
      <c r="F82" s="564"/>
      <c r="G82" s="564"/>
      <c r="H82" s="564" t="s">
        <v>407</v>
      </c>
      <c r="I82" s="564" t="s">
        <v>407</v>
      </c>
      <c r="J82" s="564"/>
      <c r="K82" s="653" t="s">
        <v>407</v>
      </c>
      <c r="L82" s="573"/>
      <c r="M82" s="573"/>
      <c r="N82" s="564" t="s">
        <v>407</v>
      </c>
      <c r="O82" s="564" t="s">
        <v>407</v>
      </c>
      <c r="P82" s="564" t="s">
        <v>407</v>
      </c>
      <c r="Q82" s="574" t="s">
        <v>407</v>
      </c>
      <c r="R82" s="574"/>
      <c r="S82" s="574"/>
      <c r="T82" s="565"/>
    </row>
    <row r="83" spans="2:21" x14ac:dyDescent="0.2">
      <c r="B83" s="546">
        <v>44705</v>
      </c>
      <c r="C83" s="187">
        <f t="shared" si="50"/>
        <v>9</v>
      </c>
      <c r="D83" s="548" t="s">
        <v>407</v>
      </c>
      <c r="E83" s="548" t="s">
        <v>407</v>
      </c>
      <c r="F83" s="548"/>
      <c r="G83" s="548"/>
      <c r="H83" s="548" t="s">
        <v>407</v>
      </c>
      <c r="I83" s="548" t="s">
        <v>407</v>
      </c>
      <c r="J83" s="548"/>
      <c r="K83" s="648" t="s">
        <v>407</v>
      </c>
      <c r="L83" s="575"/>
      <c r="M83" s="575"/>
      <c r="N83" s="548" t="s">
        <v>407</v>
      </c>
      <c r="O83" s="548" t="s">
        <v>407</v>
      </c>
      <c r="P83" s="548" t="s">
        <v>407</v>
      </c>
      <c r="Q83" s="576" t="s">
        <v>407</v>
      </c>
      <c r="R83" s="576"/>
      <c r="S83" s="576"/>
      <c r="T83" s="549"/>
    </row>
    <row r="84" spans="2:21" x14ac:dyDescent="0.2">
      <c r="B84" s="546">
        <v>44706</v>
      </c>
      <c r="C84" s="187">
        <f t="shared" si="50"/>
        <v>8</v>
      </c>
      <c r="D84" s="548" t="s">
        <v>407</v>
      </c>
      <c r="E84" s="548" t="s">
        <v>407</v>
      </c>
      <c r="F84" s="548"/>
      <c r="G84" s="548"/>
      <c r="H84" s="548" t="s">
        <v>407</v>
      </c>
      <c r="I84" s="548" t="s">
        <v>407</v>
      </c>
      <c r="J84" s="548"/>
      <c r="K84" s="648"/>
      <c r="L84" s="575"/>
      <c r="M84" s="575"/>
      <c r="N84" s="548" t="s">
        <v>407</v>
      </c>
      <c r="O84" s="548" t="s">
        <v>407</v>
      </c>
      <c r="P84" s="548" t="s">
        <v>407</v>
      </c>
      <c r="Q84" s="576" t="s">
        <v>407</v>
      </c>
      <c r="R84" s="576"/>
      <c r="S84" s="576"/>
      <c r="T84" s="549"/>
    </row>
    <row r="85" spans="2:21" x14ac:dyDescent="0.2">
      <c r="B85" s="546">
        <v>44707</v>
      </c>
      <c r="C85" s="187">
        <f t="shared" si="50"/>
        <v>8</v>
      </c>
      <c r="D85" s="548" t="s">
        <v>407</v>
      </c>
      <c r="E85" s="548" t="s">
        <v>407</v>
      </c>
      <c r="F85" s="548"/>
      <c r="G85" s="548"/>
      <c r="H85" s="548" t="s">
        <v>407</v>
      </c>
      <c r="I85" s="548" t="s">
        <v>407</v>
      </c>
      <c r="J85" s="548"/>
      <c r="K85" s="648"/>
      <c r="L85" s="575"/>
      <c r="M85" s="575"/>
      <c r="N85" s="548" t="s">
        <v>407</v>
      </c>
      <c r="O85" s="548" t="s">
        <v>407</v>
      </c>
      <c r="P85" s="548" t="s">
        <v>407</v>
      </c>
      <c r="Q85" s="576" t="s">
        <v>407</v>
      </c>
      <c r="R85" s="576"/>
      <c r="S85" s="576"/>
      <c r="T85" s="549"/>
    </row>
    <row r="86" spans="2:21" x14ac:dyDescent="0.2">
      <c r="B86" s="546">
        <v>44708</v>
      </c>
      <c r="C86" s="187">
        <f t="shared" si="50"/>
        <v>8</v>
      </c>
      <c r="D86" s="547" t="s">
        <v>407</v>
      </c>
      <c r="E86" s="548" t="s">
        <v>407</v>
      </c>
      <c r="F86" s="548"/>
      <c r="G86" s="548"/>
      <c r="H86" s="548" t="s">
        <v>407</v>
      </c>
      <c r="I86" s="548" t="s">
        <v>407</v>
      </c>
      <c r="J86" s="548"/>
      <c r="K86" s="648"/>
      <c r="L86" s="575"/>
      <c r="M86" s="575"/>
      <c r="N86" s="548" t="s">
        <v>407</v>
      </c>
      <c r="O86" s="548" t="s">
        <v>407</v>
      </c>
      <c r="P86" s="548" t="s">
        <v>407</v>
      </c>
      <c r="Q86" s="576" t="s">
        <v>407</v>
      </c>
      <c r="R86" s="576"/>
      <c r="S86" s="576"/>
      <c r="T86" s="549"/>
    </row>
    <row r="87" spans="2:21" x14ac:dyDescent="0.2">
      <c r="B87" s="546">
        <v>44709</v>
      </c>
      <c r="C87" s="187">
        <f t="shared" si="50"/>
        <v>1</v>
      </c>
      <c r="D87" s="579" t="s">
        <v>407</v>
      </c>
      <c r="E87" s="580" t="s">
        <v>628</v>
      </c>
      <c r="F87" s="580"/>
      <c r="G87" s="580"/>
      <c r="H87" s="580"/>
      <c r="I87" s="580" t="s">
        <v>628</v>
      </c>
      <c r="J87" s="580"/>
      <c r="K87" s="656"/>
      <c r="L87" s="582"/>
      <c r="M87" s="582"/>
      <c r="N87" s="580" t="s">
        <v>628</v>
      </c>
      <c r="O87" s="580" t="s">
        <v>628</v>
      </c>
      <c r="P87" s="580" t="s">
        <v>628</v>
      </c>
      <c r="Q87" s="589" t="s">
        <v>628</v>
      </c>
      <c r="R87" s="589"/>
      <c r="S87" s="589"/>
      <c r="T87" s="581"/>
    </row>
    <row r="88" spans="2:21" x14ac:dyDescent="0.2">
      <c r="B88" s="542" t="s">
        <v>610</v>
      </c>
      <c r="C88" s="566"/>
      <c r="D88" s="550">
        <f t="shared" ref="D88:T88" si="51">IF(COUNTIF(D82:D86,$B$4)+COUNTIF(D77:D78,$B$4)&gt;0,COUNTIF(D82:D86,$B$4)+COUNTIF(D77:D78,$B$4),"")</f>
        <v>6</v>
      </c>
      <c r="E88" s="550">
        <f t="shared" si="51"/>
        <v>6</v>
      </c>
      <c r="F88" s="550" t="str">
        <f t="shared" ref="F88" si="52">IF(COUNTIF(F82:F86,$B$4)+COUNTIF(F77:F78,$B$4)&gt;0,COUNTIF(F82:F86,$B$4)+COUNTIF(F77:F78,$B$4),"")</f>
        <v/>
      </c>
      <c r="G88" s="550" t="str">
        <f t="shared" ref="G88" si="53">IF(COUNTIF(G82:G86,$B$4)+COUNTIF(G77:G78,$B$4)&gt;0,COUNTIF(G82:G86,$B$4)+COUNTIF(G77:G78,$B$4),"")</f>
        <v/>
      </c>
      <c r="H88" s="550">
        <f t="shared" si="51"/>
        <v>6</v>
      </c>
      <c r="I88" s="550">
        <f t="shared" si="51"/>
        <v>5</v>
      </c>
      <c r="J88" s="550" t="str">
        <f t="shared" si="51"/>
        <v/>
      </c>
      <c r="K88" s="649">
        <f t="shared" si="51"/>
        <v>2</v>
      </c>
      <c r="L88" s="644" t="str">
        <f t="shared" si="51"/>
        <v/>
      </c>
      <c r="M88" s="550" t="str">
        <f t="shared" si="51"/>
        <v/>
      </c>
      <c r="N88" s="550">
        <f t="shared" si="51"/>
        <v>5</v>
      </c>
      <c r="O88" s="550">
        <f t="shared" si="51"/>
        <v>6</v>
      </c>
      <c r="P88" s="550">
        <f t="shared" si="51"/>
        <v>6</v>
      </c>
      <c r="Q88" s="550">
        <f t="shared" si="51"/>
        <v>6</v>
      </c>
      <c r="R88" s="550" t="str">
        <f t="shared" si="51"/>
        <v/>
      </c>
      <c r="S88" s="550" t="str">
        <f t="shared" si="51"/>
        <v/>
      </c>
      <c r="T88" s="551" t="str">
        <f t="shared" si="51"/>
        <v/>
      </c>
    </row>
    <row r="89" spans="2:21" x14ac:dyDescent="0.2">
      <c r="B89" s="555" t="s">
        <v>611</v>
      </c>
      <c r="C89" s="552">
        <f ca="1">IF(B87&lt;=TODAY(),SUM(D89:T89),"")</f>
        <v>6015</v>
      </c>
      <c r="D89" s="553">
        <f>IF(COUNTIF(D82:D86,$B$4)+COUNTIF(D77:D78,$B$4)&gt;0,(COUNTIF(D82:D86,$B$4)+COUNTIF(D77:D78,$B$4))*D$5,"")</f>
        <v>810</v>
      </c>
      <c r="E89" s="553">
        <f t="shared" ref="E89:T89" si="54">IF(COUNTIF(E82:E86,$B$4)+COUNTIF(E77:E78,$B$4)&gt;0,(COUNTIF(E82:E86,$B$4)+COUNTIF(E77:E78,$B$4))*E$5,"")</f>
        <v>990</v>
      </c>
      <c r="F89" s="553" t="str">
        <f t="shared" ref="F89" si="55">IF(COUNTIF(F82:F86,$B$4)+COUNTIF(F77:F78,$B$4)&gt;0,(COUNTIF(F82:F86,$B$4)+COUNTIF(F77:F78,$B$4))*F$5,"")</f>
        <v/>
      </c>
      <c r="G89" s="553" t="str">
        <f t="shared" ref="G89" si="56">IF(COUNTIF(G82:G86,$B$4)+COUNTIF(G77:G78,$B$4)&gt;0,(COUNTIF(G82:G86,$B$4)+COUNTIF(G77:G78,$B$4))*G$5,"")</f>
        <v/>
      </c>
      <c r="H89" s="553">
        <f t="shared" si="54"/>
        <v>990</v>
      </c>
      <c r="I89" s="553">
        <f t="shared" si="54"/>
        <v>825</v>
      </c>
      <c r="J89" s="553" t="str">
        <f t="shared" si="54"/>
        <v/>
      </c>
      <c r="K89" s="650">
        <f t="shared" si="54"/>
        <v>330</v>
      </c>
      <c r="L89" s="645" t="str">
        <f t="shared" si="54"/>
        <v/>
      </c>
      <c r="M89" s="553" t="str">
        <f t="shared" si="54"/>
        <v/>
      </c>
      <c r="N89" s="553">
        <f t="shared" si="54"/>
        <v>450</v>
      </c>
      <c r="O89" s="553">
        <f t="shared" si="54"/>
        <v>540</v>
      </c>
      <c r="P89" s="553">
        <f t="shared" si="54"/>
        <v>540</v>
      </c>
      <c r="Q89" s="553">
        <f t="shared" si="54"/>
        <v>540</v>
      </c>
      <c r="R89" s="553" t="str">
        <f t="shared" si="54"/>
        <v/>
      </c>
      <c r="S89" s="553" t="str">
        <f t="shared" si="54"/>
        <v/>
      </c>
      <c r="T89" s="554" t="str">
        <f t="shared" si="54"/>
        <v/>
      </c>
    </row>
    <row r="90" spans="2:21" x14ac:dyDescent="0.2">
      <c r="B90" s="555"/>
      <c r="C90" s="632">
        <f ca="1">IF(C89&lt;&gt;"",SUM(D90:T90)-C89,"")</f>
        <v>0</v>
      </c>
      <c r="D90" s="556">
        <v>810</v>
      </c>
      <c r="E90" s="556">
        <v>990</v>
      </c>
      <c r="F90" s="556"/>
      <c r="G90" s="556"/>
      <c r="H90" s="556">
        <v>990</v>
      </c>
      <c r="I90" s="556">
        <v>825</v>
      </c>
      <c r="J90" s="556"/>
      <c r="K90" s="651">
        <v>330</v>
      </c>
      <c r="L90" s="646"/>
      <c r="M90" s="556"/>
      <c r="N90" s="556">
        <v>450</v>
      </c>
      <c r="O90" s="556">
        <v>540</v>
      </c>
      <c r="P90" s="556">
        <v>540</v>
      </c>
      <c r="Q90" s="556">
        <v>540</v>
      </c>
      <c r="R90" s="556"/>
      <c r="S90" s="556"/>
      <c r="T90" s="556"/>
    </row>
    <row r="91" spans="2:21" x14ac:dyDescent="0.2">
      <c r="B91" s="557">
        <v>44710</v>
      </c>
      <c r="C91" s="187">
        <f>IF(COUNTIF(D91:T91,$B$4)&gt;0,COUNTIF(D91:T91,$B$4),"")</f>
        <v>1</v>
      </c>
      <c r="D91" s="593" t="s">
        <v>407</v>
      </c>
      <c r="E91" s="593"/>
      <c r="F91" s="593"/>
      <c r="G91" s="593"/>
      <c r="H91" s="593"/>
      <c r="I91" s="593"/>
      <c r="J91" s="593"/>
      <c r="K91" s="657"/>
      <c r="L91" s="655"/>
      <c r="M91" s="593"/>
      <c r="N91" s="593"/>
      <c r="O91" s="593"/>
      <c r="P91" s="593"/>
      <c r="Q91" s="593"/>
      <c r="R91" s="593"/>
      <c r="S91" s="593"/>
      <c r="T91" s="594"/>
      <c r="U91" s="341"/>
    </row>
    <row r="92" spans="2:21" x14ac:dyDescent="0.2">
      <c r="B92" s="561">
        <v>44711</v>
      </c>
      <c r="C92" s="187">
        <f>IF(COUNTIF(D92:T92,$B$4)&gt;0,COUNTIF(D92:T92,$B$4),"")</f>
        <v>8</v>
      </c>
      <c r="D92" s="564" t="s">
        <v>407</v>
      </c>
      <c r="E92" s="564" t="s">
        <v>407</v>
      </c>
      <c r="F92" s="564"/>
      <c r="G92" s="564"/>
      <c r="H92" s="563" t="s">
        <v>407</v>
      </c>
      <c r="I92" s="563" t="s">
        <v>407</v>
      </c>
      <c r="J92" s="564"/>
      <c r="K92" s="653"/>
      <c r="L92" s="573"/>
      <c r="M92" s="573"/>
      <c r="N92" s="564" t="s">
        <v>407</v>
      </c>
      <c r="O92" s="564" t="s">
        <v>407</v>
      </c>
      <c r="P92" s="564" t="s">
        <v>407</v>
      </c>
      <c r="Q92" s="574" t="s">
        <v>407</v>
      </c>
      <c r="R92" s="574"/>
      <c r="S92" s="574"/>
      <c r="T92" s="565"/>
    </row>
    <row r="93" spans="2:21" x14ac:dyDescent="0.2">
      <c r="B93" s="546">
        <v>44712</v>
      </c>
      <c r="C93" s="187">
        <f>IF(COUNTIF(D93:T93,$B$4)&gt;0,COUNTIF(D93:T93,$B$4),"")</f>
        <v>7</v>
      </c>
      <c r="D93" s="548" t="s">
        <v>407</v>
      </c>
      <c r="E93" s="547" t="s">
        <v>407</v>
      </c>
      <c r="F93" s="547"/>
      <c r="G93" s="547"/>
      <c r="H93" s="547" t="s">
        <v>407</v>
      </c>
      <c r="I93" s="548" t="s">
        <v>601</v>
      </c>
      <c r="J93" s="548"/>
      <c r="K93" s="648"/>
      <c r="L93" s="575"/>
      <c r="M93" s="575"/>
      <c r="N93" s="548" t="s">
        <v>407</v>
      </c>
      <c r="O93" s="548" t="s">
        <v>407</v>
      </c>
      <c r="P93" s="548" t="s">
        <v>407</v>
      </c>
      <c r="Q93" s="576" t="s">
        <v>407</v>
      </c>
      <c r="R93" s="576"/>
      <c r="S93" s="576"/>
      <c r="T93" s="549"/>
    </row>
    <row r="94" spans="2:21" x14ac:dyDescent="0.2">
      <c r="B94" s="598"/>
      <c r="C94" s="566"/>
      <c r="D94" s="550">
        <f>IF(COUNTIF(D92:D93,$B$4)+COUNTIF(D87:D91,$B$4)&gt;0,COUNTIF(D92:D93,$B$4)+COUNTIF(D87:D91,$B$4),"")</f>
        <v>4</v>
      </c>
      <c r="E94" s="550">
        <f t="shared" ref="E94:T94" si="57">IF(COUNTIF(E92:E93,$B$4)+COUNTIF(E87:E91,$B$4)&gt;0,COUNTIF(E92:E93,$B$4)+COUNTIF(E87:E91,$B$4),"")</f>
        <v>2</v>
      </c>
      <c r="F94" s="550" t="str">
        <f t="shared" ref="F94" si="58">IF(COUNTIF(F92:F93,$B$4)+COUNTIF(F87:F91,$B$4)&gt;0,COUNTIF(F92:F93,$B$4)+COUNTIF(F87:F91,$B$4),"")</f>
        <v/>
      </c>
      <c r="G94" s="550" t="str">
        <f t="shared" ref="G94" si="59">IF(COUNTIF(G92:G93,$B$4)+COUNTIF(G87:G91,$B$4)&gt;0,COUNTIF(G92:G93,$B$4)+COUNTIF(G87:G91,$B$4),"")</f>
        <v/>
      </c>
      <c r="H94" s="550">
        <f t="shared" si="57"/>
        <v>2</v>
      </c>
      <c r="I94" s="550">
        <f t="shared" si="57"/>
        <v>1</v>
      </c>
      <c r="J94" s="550" t="str">
        <f t="shared" si="57"/>
        <v/>
      </c>
      <c r="K94" s="649" t="str">
        <f t="shared" si="57"/>
        <v/>
      </c>
      <c r="L94" s="644" t="str">
        <f t="shared" si="57"/>
        <v/>
      </c>
      <c r="M94" s="550" t="str">
        <f t="shared" si="57"/>
        <v/>
      </c>
      <c r="N94" s="550">
        <f t="shared" si="57"/>
        <v>2</v>
      </c>
      <c r="O94" s="550">
        <f t="shared" si="57"/>
        <v>2</v>
      </c>
      <c r="P94" s="550">
        <f t="shared" si="57"/>
        <v>2</v>
      </c>
      <c r="Q94" s="550">
        <f t="shared" si="57"/>
        <v>2</v>
      </c>
      <c r="R94" s="550" t="str">
        <f t="shared" si="57"/>
        <v/>
      </c>
      <c r="S94" s="550" t="str">
        <f t="shared" si="57"/>
        <v/>
      </c>
      <c r="T94" s="550" t="str">
        <f t="shared" si="57"/>
        <v/>
      </c>
    </row>
    <row r="95" spans="2:21" ht="13.5" thickBot="1" x14ac:dyDescent="0.25">
      <c r="B95" s="595" t="s">
        <v>624</v>
      </c>
      <c r="C95" s="596">
        <f>SUM(D95:T95)</f>
        <v>19980</v>
      </c>
      <c r="D95" s="569">
        <f>IFERROR(IF(SUM(D59,D69,D79,D89)&gt;0,SUM(D59,D69,D79,D89),""),"")</f>
        <v>3240</v>
      </c>
      <c r="E95" s="569">
        <f t="shared" ref="E95:T95" si="60">IFERROR(IF(SUM(E59,E69,E79,E89)&gt;0,SUM(E59,E69,E79,E89),""),"")</f>
        <v>1485</v>
      </c>
      <c r="F95" s="569" t="str">
        <f t="shared" ref="F95" si="61">IFERROR(IF(SUM(F59,F69,F79,F89)&gt;0,SUM(F59,F69,F79,F89),""),"")</f>
        <v/>
      </c>
      <c r="G95" s="569" t="str">
        <f t="shared" ref="G95" si="62">IFERROR(IF(SUM(G59,G69,G79,G89)&gt;0,SUM(G59,G69,G79,G89),""),"")</f>
        <v/>
      </c>
      <c r="H95" s="569">
        <f t="shared" si="60"/>
        <v>3960</v>
      </c>
      <c r="I95" s="569">
        <f t="shared" si="60"/>
        <v>2310</v>
      </c>
      <c r="J95" s="569">
        <f t="shared" si="60"/>
        <v>495</v>
      </c>
      <c r="K95" s="654">
        <f t="shared" si="60"/>
        <v>660</v>
      </c>
      <c r="L95" s="569" t="str">
        <f t="shared" si="60"/>
        <v/>
      </c>
      <c r="M95" s="569" t="str">
        <f t="shared" si="60"/>
        <v/>
      </c>
      <c r="N95" s="569">
        <f t="shared" si="60"/>
        <v>1980</v>
      </c>
      <c r="O95" s="569">
        <f t="shared" si="60"/>
        <v>2160</v>
      </c>
      <c r="P95" s="569">
        <f t="shared" si="60"/>
        <v>1800</v>
      </c>
      <c r="Q95" s="569">
        <f t="shared" si="60"/>
        <v>1530</v>
      </c>
      <c r="R95" s="569">
        <f t="shared" si="60"/>
        <v>360</v>
      </c>
      <c r="S95" s="569" t="str">
        <f t="shared" si="60"/>
        <v/>
      </c>
      <c r="T95" s="570" t="str">
        <f t="shared" si="60"/>
        <v/>
      </c>
      <c r="U95" s="341"/>
    </row>
    <row r="96" spans="2:21" x14ac:dyDescent="0.2">
      <c r="B96" s="571"/>
      <c r="C96" s="571"/>
      <c r="D96" s="571"/>
      <c r="E96" s="571"/>
      <c r="F96" s="571"/>
      <c r="G96" s="571"/>
      <c r="H96" s="571"/>
      <c r="I96" s="571"/>
      <c r="J96" s="571"/>
      <c r="K96" s="571"/>
      <c r="L96" s="571"/>
      <c r="M96" s="571"/>
      <c r="N96" s="571"/>
      <c r="O96" s="571"/>
      <c r="P96" s="571"/>
      <c r="Q96" s="571"/>
      <c r="R96" s="571"/>
      <c r="S96" s="571"/>
      <c r="T96" s="571"/>
      <c r="U96" s="341"/>
    </row>
    <row r="97" spans="2:21" x14ac:dyDescent="0.2">
      <c r="B97" s="571"/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1"/>
      <c r="O97" s="571"/>
      <c r="P97" s="571"/>
      <c r="Q97" s="571"/>
      <c r="R97" s="571"/>
      <c r="S97" s="571"/>
      <c r="T97" s="571"/>
    </row>
    <row r="98" spans="2:21" x14ac:dyDescent="0.2">
      <c r="B98" s="571"/>
      <c r="C98" s="571"/>
      <c r="D98" s="571"/>
      <c r="E98" s="571"/>
      <c r="F98" s="571"/>
      <c r="G98" s="571"/>
      <c r="H98" s="571"/>
      <c r="I98" s="571"/>
      <c r="J98" s="571"/>
      <c r="K98" s="571"/>
      <c r="L98" s="571"/>
      <c r="M98" s="571"/>
      <c r="N98" s="571"/>
      <c r="O98" s="571"/>
      <c r="P98" s="571"/>
      <c r="Q98" s="571"/>
      <c r="R98" s="571"/>
      <c r="S98" s="571"/>
      <c r="T98" s="571"/>
    </row>
    <row r="99" spans="2:21" x14ac:dyDescent="0.2">
      <c r="B99" s="571"/>
      <c r="C99" s="571"/>
      <c r="D99" s="571"/>
      <c r="E99" s="571"/>
      <c r="F99" s="571"/>
      <c r="G99" s="571"/>
      <c r="H99" s="571"/>
      <c r="I99" s="571"/>
      <c r="J99" s="571"/>
      <c r="K99" s="571"/>
      <c r="L99" s="571"/>
      <c r="M99" s="571"/>
      <c r="N99" s="571"/>
      <c r="O99" s="571"/>
      <c r="P99" s="571"/>
      <c r="Q99" s="571"/>
      <c r="R99" s="571"/>
      <c r="S99" s="571"/>
      <c r="T99" s="571"/>
    </row>
    <row r="100" spans="2:21" x14ac:dyDescent="0.2">
      <c r="B100" s="571"/>
      <c r="C100" s="571"/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1"/>
      <c r="O100" s="571"/>
      <c r="P100" s="571"/>
      <c r="Q100" s="571"/>
      <c r="R100" s="571"/>
      <c r="S100" s="571"/>
      <c r="T100" s="571"/>
    </row>
    <row r="101" spans="2:21" x14ac:dyDescent="0.2">
      <c r="B101" s="571"/>
      <c r="C101" s="571"/>
      <c r="D101" s="571"/>
      <c r="E101" s="571"/>
      <c r="F101" s="571"/>
      <c r="G101" s="571"/>
      <c r="H101" s="571"/>
      <c r="I101" s="597"/>
      <c r="J101" s="571"/>
      <c r="K101" s="571"/>
      <c r="L101" s="571"/>
      <c r="M101" s="571"/>
      <c r="N101" s="571"/>
      <c r="O101" s="571"/>
      <c r="P101" s="571"/>
      <c r="Q101" s="571"/>
      <c r="R101" s="571"/>
      <c r="S101" s="571"/>
      <c r="T101" s="571"/>
    </row>
    <row r="102" spans="2:21" x14ac:dyDescent="0.2">
      <c r="B102" s="571"/>
      <c r="C102" s="571"/>
      <c r="D102" s="571"/>
      <c r="E102" s="571"/>
      <c r="F102" s="571"/>
      <c r="G102" s="571"/>
      <c r="H102" s="571"/>
      <c r="I102" s="571"/>
      <c r="J102" s="571"/>
      <c r="K102" s="571"/>
      <c r="L102" s="571"/>
      <c r="M102" s="571"/>
      <c r="N102" s="571"/>
      <c r="O102" s="571"/>
      <c r="P102" s="571"/>
      <c r="Q102" s="571"/>
      <c r="R102" s="571"/>
      <c r="S102" s="571"/>
      <c r="T102" s="571"/>
    </row>
    <row r="103" spans="2:21" x14ac:dyDescent="0.2">
      <c r="B103" s="571"/>
      <c r="C103" s="571"/>
      <c r="D103" s="571"/>
      <c r="E103" s="571"/>
      <c r="F103" s="571"/>
      <c r="G103" s="571"/>
      <c r="H103" s="571"/>
      <c r="I103" s="571"/>
      <c r="J103" s="571"/>
      <c r="K103" s="571"/>
      <c r="L103" s="571"/>
      <c r="M103" s="571"/>
      <c r="N103" s="571"/>
      <c r="O103" s="571"/>
      <c r="P103" s="571"/>
      <c r="Q103" s="571"/>
      <c r="R103" s="571"/>
      <c r="S103" s="571"/>
      <c r="T103" s="571"/>
    </row>
    <row r="104" spans="2:21" x14ac:dyDescent="0.2">
      <c r="B104" s="571"/>
      <c r="C104" s="571"/>
      <c r="D104" s="571"/>
      <c r="E104" s="571"/>
      <c r="F104" s="571"/>
      <c r="G104" s="571"/>
      <c r="H104" s="571"/>
      <c r="I104" s="571"/>
      <c r="J104" s="571"/>
      <c r="K104" s="571"/>
      <c r="L104" s="571"/>
      <c r="M104" s="571"/>
      <c r="N104" s="571"/>
      <c r="O104" s="571"/>
      <c r="P104" s="571"/>
      <c r="Q104" s="571"/>
      <c r="R104" s="571"/>
      <c r="S104" s="571"/>
      <c r="T104" s="571"/>
    </row>
    <row r="105" spans="2:21" x14ac:dyDescent="0.2">
      <c r="B105" s="571"/>
      <c r="C105" s="571"/>
      <c r="D105" s="571"/>
      <c r="E105" s="571"/>
      <c r="F105" s="571"/>
      <c r="G105" s="571"/>
      <c r="H105" s="571"/>
      <c r="I105" s="571"/>
      <c r="J105" s="571"/>
      <c r="K105" s="571"/>
      <c r="L105" s="571"/>
      <c r="M105" s="571"/>
      <c r="N105" s="571"/>
      <c r="O105" s="571"/>
      <c r="P105" s="571"/>
      <c r="Q105" s="571"/>
      <c r="R105" s="571"/>
      <c r="S105" s="571"/>
      <c r="T105" s="571"/>
    </row>
    <row r="106" spans="2:21" ht="13.5" thickBot="1" x14ac:dyDescent="0.25">
      <c r="B106" s="571"/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1"/>
      <c r="O106" s="571"/>
      <c r="P106" s="571"/>
      <c r="Q106" s="571"/>
      <c r="R106" s="571"/>
      <c r="S106" s="571"/>
      <c r="T106" s="571"/>
    </row>
    <row r="107" spans="2:21" ht="18" x14ac:dyDescent="0.25">
      <c r="B107" s="767" t="s">
        <v>614</v>
      </c>
      <c r="C107" s="768"/>
      <c r="D107" s="768"/>
      <c r="E107" s="768"/>
      <c r="F107" s="769"/>
      <c r="G107" s="769"/>
      <c r="H107" s="768"/>
      <c r="I107" s="768"/>
      <c r="J107" s="768"/>
      <c r="K107" s="768"/>
      <c r="L107" s="768"/>
      <c r="M107" s="768"/>
      <c r="N107" s="768"/>
      <c r="O107" s="768"/>
      <c r="P107" s="768"/>
      <c r="Q107" s="768"/>
      <c r="R107" s="768"/>
      <c r="S107" s="768"/>
      <c r="T107" s="770"/>
      <c r="U107" s="341"/>
    </row>
    <row r="108" spans="2:21" x14ac:dyDescent="0.2">
      <c r="B108" s="535" t="s">
        <v>594</v>
      </c>
      <c r="C108" s="531"/>
      <c r="D108" s="530"/>
      <c r="E108" s="531"/>
      <c r="F108" s="531"/>
      <c r="G108" s="531"/>
      <c r="H108" s="530"/>
      <c r="I108" s="530"/>
      <c r="J108" s="531"/>
      <c r="K108" s="638"/>
      <c r="L108" s="533"/>
      <c r="M108" s="530"/>
      <c r="N108" s="530"/>
      <c r="O108" s="530"/>
      <c r="P108" s="531"/>
      <c r="Q108" s="531"/>
      <c r="R108" s="531"/>
      <c r="S108" s="531"/>
      <c r="T108" s="532"/>
      <c r="U108" s="341"/>
    </row>
    <row r="109" spans="2:21" x14ac:dyDescent="0.2">
      <c r="B109" s="535" t="s">
        <v>633</v>
      </c>
      <c r="C109" s="536"/>
      <c r="D109" s="539">
        <f>IF(IF(SUM(D116,D126,D136,D146,D154)&gt;0,SUM(D116,D126,D136,D146,D154),0)-IF(COUNTIF(D87:D93,$B$4)&gt;0,COUNTIF(D87:D93,$B$4),0)&gt;0,IF(SUM(D116,D126,D136,D146,D154)&gt;0,SUM(D116,D126,D136,D146,D154),0)-IF(COUNTIF(D87:D93,$B$4)&gt;0,COUNTIF(D87:D93,$B$4),0),"")</f>
        <v>24</v>
      </c>
      <c r="E109" s="539">
        <f t="shared" ref="E109:T109" si="63">IF(IF(SUM(E116,E126,E136,E146,E154)&gt;0,SUM(E116,E126,E136,E146,E154),0)-IF(COUNTIF(E87:E93,$B$4)&gt;0,COUNTIF(E87:E93,$B$4),0)&gt;0,IF(SUM(E116,E126,E136,E146,E154)&gt;0,SUM(E116,E126,E136,E146,E154),0)-IF(COUNTIF(E87:E93,$B$4)&gt;0,COUNTIF(E87:E93,$B$4),0),"")</f>
        <v>26</v>
      </c>
      <c r="F109" s="539" t="str">
        <f t="shared" ref="F109" si="64">IF(IF(SUM(F116,F126,F136,F146,F154)&gt;0,SUM(F116,F126,F136,F146,F154),0)-IF(COUNTIF(F87:F93,$B$4)&gt;0,COUNTIF(F87:F93,$B$4),0)&gt;0,IF(SUM(F116,F126,F136,F146,F154)&gt;0,SUM(F116,F126,F136,F146,F154),0)-IF(COUNTIF(F87:F93,$B$4)&gt;0,COUNTIF(F87:F93,$B$4),0),"")</f>
        <v/>
      </c>
      <c r="G109" s="539" t="str">
        <f t="shared" si="63"/>
        <v/>
      </c>
      <c r="H109" s="539" t="str">
        <f t="shared" si="63"/>
        <v/>
      </c>
      <c r="I109" s="539">
        <f t="shared" si="63"/>
        <v>13</v>
      </c>
      <c r="J109" s="539" t="str">
        <f t="shared" si="63"/>
        <v/>
      </c>
      <c r="K109" s="539" t="str">
        <f t="shared" si="63"/>
        <v/>
      </c>
      <c r="L109" s="539" t="str">
        <f t="shared" si="63"/>
        <v/>
      </c>
      <c r="M109" s="539" t="str">
        <f t="shared" si="63"/>
        <v/>
      </c>
      <c r="N109" s="539">
        <f t="shared" si="63"/>
        <v>8</v>
      </c>
      <c r="O109" s="539">
        <f t="shared" si="63"/>
        <v>9</v>
      </c>
      <c r="P109" s="539" t="str">
        <f t="shared" si="63"/>
        <v/>
      </c>
      <c r="Q109" s="539">
        <f t="shared" si="63"/>
        <v>3</v>
      </c>
      <c r="R109" s="539" t="str">
        <f t="shared" si="63"/>
        <v/>
      </c>
      <c r="S109" s="539">
        <f t="shared" si="63"/>
        <v>17</v>
      </c>
      <c r="T109" s="539" t="str">
        <f t="shared" si="63"/>
        <v/>
      </c>
      <c r="U109" s="341"/>
    </row>
    <row r="110" spans="2:21" x14ac:dyDescent="0.2">
      <c r="B110" s="535" t="s">
        <v>634</v>
      </c>
      <c r="C110" s="531"/>
      <c r="D110" s="539">
        <f>IF(SUM(D116,D126,D136,D146,D154)&gt;0,SUM(D116,D126,D136,D146,D154),"")</f>
        <v>28</v>
      </c>
      <c r="E110" s="539">
        <f t="shared" ref="E110:T110" si="65">IF(SUM(E116,E126,E136,E146,E154)&gt;0,SUM(E116,E126,E136,E146,E154),"")</f>
        <v>28</v>
      </c>
      <c r="F110" s="539" t="str">
        <f t="shared" ref="F110" si="66">IF(SUM(F116,F126,F136,F146,F154)&gt;0,SUM(F116,F126,F136,F146,F154),"")</f>
        <v/>
      </c>
      <c r="G110" s="539" t="str">
        <f t="shared" si="65"/>
        <v/>
      </c>
      <c r="H110" s="539">
        <f t="shared" si="65"/>
        <v>2</v>
      </c>
      <c r="I110" s="539">
        <f t="shared" si="65"/>
        <v>14</v>
      </c>
      <c r="J110" s="539" t="str">
        <f t="shared" si="65"/>
        <v/>
      </c>
      <c r="K110" s="539" t="str">
        <f t="shared" si="65"/>
        <v/>
      </c>
      <c r="L110" s="539" t="str">
        <f t="shared" si="65"/>
        <v/>
      </c>
      <c r="M110" s="539" t="str">
        <f t="shared" si="65"/>
        <v/>
      </c>
      <c r="N110" s="539">
        <f t="shared" si="65"/>
        <v>10</v>
      </c>
      <c r="O110" s="539">
        <f t="shared" si="65"/>
        <v>11</v>
      </c>
      <c r="P110" s="539">
        <f t="shared" si="65"/>
        <v>2</v>
      </c>
      <c r="Q110" s="539">
        <f t="shared" si="65"/>
        <v>5</v>
      </c>
      <c r="R110" s="539" t="str">
        <f t="shared" si="65"/>
        <v/>
      </c>
      <c r="S110" s="539">
        <f t="shared" si="65"/>
        <v>17</v>
      </c>
      <c r="T110" s="539" t="str">
        <f t="shared" si="65"/>
        <v/>
      </c>
      <c r="U110" s="341"/>
    </row>
    <row r="111" spans="2:21" x14ac:dyDescent="0.2">
      <c r="B111" s="540" t="s">
        <v>623</v>
      </c>
      <c r="C111" s="531"/>
      <c r="D111" s="539" t="str">
        <f>IF(COUNTIF(D112:D153,'Dados de Físico Semanal'!$C$2)&gt;0,COUNTIF(D112:D153,'Dados de Físico Semanal'!$C$2),"")</f>
        <v/>
      </c>
      <c r="E111" s="539" t="str">
        <f>IF(COUNTIF(E112:E153,'Dados de Físico Semanal'!$C$2)&gt;0,COUNTIF(E112:E153,'Dados de Físico Semanal'!$C$2),"")</f>
        <v/>
      </c>
      <c r="F111" s="539" t="str">
        <f>IF(COUNTIF(F112:F153,'Dados de Físico Semanal'!$C$2)&gt;0,COUNTIF(F112:F153,'Dados de Físico Semanal'!$C$2),"")</f>
        <v/>
      </c>
      <c r="G111" s="539" t="str">
        <f>IF(COUNTIF(G112:G153,'Dados de Físico Semanal'!$C$2)&gt;0,COUNTIF(G112:G153,'Dados de Físico Semanal'!$C$2),"")</f>
        <v/>
      </c>
      <c r="H111" s="539" t="str">
        <f>IF(COUNTIF(H112:H153,'Dados de Físico Semanal'!$C$2)&gt;0,COUNTIF(H112:H153,'Dados de Físico Semanal'!$C$2),"")</f>
        <v/>
      </c>
      <c r="I111" s="539">
        <f>IF(COUNTIF(I112:I153,'Dados de Físico Semanal'!$C$2)&gt;0,COUNTIF(I112:I153,'Dados de Físico Semanal'!$C$2),"")</f>
        <v>4</v>
      </c>
      <c r="J111" s="539" t="str">
        <f>IF(COUNTIF(J112:J153,'Dados de Físico Semanal'!$C$2)&gt;0,COUNTIF(J112:J153,'Dados de Físico Semanal'!$C$2),"")</f>
        <v/>
      </c>
      <c r="K111" s="639" t="str">
        <f>IF(COUNTIF(K112:K153,'Dados de Físico Semanal'!$C$2)&gt;0,COUNTIF(K112:K153,'Dados de Físico Semanal'!$C$2),"")</f>
        <v/>
      </c>
      <c r="L111" s="633" t="str">
        <f>IF(COUNTIF(L112:L153,'Dados de Físico Semanal'!$C$2)&gt;0,COUNTIF(L112:L153,'Dados de Físico Semanal'!$C$2),"")</f>
        <v/>
      </c>
      <c r="M111" s="539" t="str">
        <f>IF(COUNTIF(M112:M153,'Dados de Físico Semanal'!$C$2)&gt;0,COUNTIF(M112:M153,'Dados de Físico Semanal'!$C$2),"")</f>
        <v/>
      </c>
      <c r="N111" s="539" t="str">
        <f>IF(COUNTIF(N112:N153,'Dados de Físico Semanal'!$C$2)&gt;0,COUNTIF(N112:N153,'Dados de Físico Semanal'!$C$2),"")</f>
        <v/>
      </c>
      <c r="O111" s="539">
        <f>IF(COUNTIF(O112:O153,'Dados de Físico Semanal'!$C$2)&gt;0,COUNTIF(O112:O153,'Dados de Físico Semanal'!$C$2),"")</f>
        <v>2</v>
      </c>
      <c r="P111" s="539" t="str">
        <f>IF(COUNTIF(P112:P153,'Dados de Físico Semanal'!$C$2)&gt;0,COUNTIF(P112:P153,'Dados de Físico Semanal'!$C$2),"")</f>
        <v/>
      </c>
      <c r="Q111" s="539">
        <f>IF(COUNTIF(Q112:Q153,'Dados de Físico Semanal'!$C$2)&gt;0,COUNTIF(Q112:Q153,'Dados de Físico Semanal'!$C$2),"")</f>
        <v>2</v>
      </c>
      <c r="R111" s="539" t="str">
        <f>IF(COUNTIF(R112:R153,'Dados de Físico Semanal'!$C$2)&gt;0,COUNTIF(R112:R153,'Dados de Físico Semanal'!$C$2),"")</f>
        <v/>
      </c>
      <c r="S111" s="539" t="str">
        <f>IF(COUNTIF(S112:S153,'Dados de Físico Semanal'!$C$2)&gt;0,COUNTIF(S112:S153,'Dados de Físico Semanal'!$C$2),"")</f>
        <v/>
      </c>
      <c r="T111" s="539" t="str">
        <f>IF(COUNTIF(T112:T153,'Dados de Físico Semanal'!$C$2)&gt;0,COUNTIF(T112:T153,'Dados de Físico Semanal'!$C$2),"")</f>
        <v/>
      </c>
    </row>
    <row r="112" spans="2:21" x14ac:dyDescent="0.2">
      <c r="B112" s="546">
        <v>44713</v>
      </c>
      <c r="C112" s="524">
        <f>IF(COUNTIF(D112:T112,$B$4)&gt;0,COUNTIF(D112:T112,$B$4),"")</f>
        <v>4</v>
      </c>
      <c r="D112" s="547" t="s">
        <v>407</v>
      </c>
      <c r="E112" s="547" t="s">
        <v>407</v>
      </c>
      <c r="F112" s="547"/>
      <c r="G112" s="547"/>
      <c r="H112" s="548" t="s">
        <v>601</v>
      </c>
      <c r="I112" s="547" t="s">
        <v>407</v>
      </c>
      <c r="J112" s="548"/>
      <c r="K112" s="648"/>
      <c r="L112" s="575"/>
      <c r="M112" s="548"/>
      <c r="N112" s="548" t="s">
        <v>601</v>
      </c>
      <c r="O112" s="548" t="s">
        <v>601</v>
      </c>
      <c r="P112" s="548" t="s">
        <v>601</v>
      </c>
      <c r="Q112" s="547" t="s">
        <v>407</v>
      </c>
      <c r="R112" s="548"/>
      <c r="S112" s="548"/>
      <c r="T112" s="549"/>
    </row>
    <row r="113" spans="2:21" x14ac:dyDescent="0.2">
      <c r="B113" s="546">
        <v>44714</v>
      </c>
      <c r="C113" s="524">
        <f>IF(COUNTIF(D113:T113,$B$4)&gt;0,COUNTIF(D113:T113,$B$4),"")</f>
        <v>4</v>
      </c>
      <c r="D113" s="547" t="s">
        <v>407</v>
      </c>
      <c r="E113" s="547" t="s">
        <v>407</v>
      </c>
      <c r="F113" s="547"/>
      <c r="G113" s="547"/>
      <c r="H113" s="548" t="s">
        <v>601</v>
      </c>
      <c r="I113" s="547" t="s">
        <v>407</v>
      </c>
      <c r="J113" s="548"/>
      <c r="K113" s="648"/>
      <c r="L113" s="575"/>
      <c r="M113" s="548"/>
      <c r="N113" s="548" t="s">
        <v>601</v>
      </c>
      <c r="O113" s="548" t="s">
        <v>601</v>
      </c>
      <c r="P113" s="548" t="s">
        <v>601</v>
      </c>
      <c r="Q113" s="547" t="s">
        <v>407</v>
      </c>
      <c r="R113" s="548"/>
      <c r="S113" s="548"/>
      <c r="T113" s="549"/>
    </row>
    <row r="114" spans="2:21" x14ac:dyDescent="0.2">
      <c r="B114" s="546">
        <v>44715</v>
      </c>
      <c r="C114" s="524">
        <f>IF(COUNTIF(D114:T114,$B$4)&gt;0,COUNTIF(D114:T114,$B$4),"")</f>
        <v>4</v>
      </c>
      <c r="D114" s="547" t="s">
        <v>407</v>
      </c>
      <c r="E114" s="547" t="s">
        <v>407</v>
      </c>
      <c r="F114" s="547"/>
      <c r="G114" s="547"/>
      <c r="H114" s="548" t="s">
        <v>601</v>
      </c>
      <c r="I114" s="547" t="s">
        <v>407</v>
      </c>
      <c r="J114" s="548"/>
      <c r="K114" s="648"/>
      <c r="L114" s="575"/>
      <c r="M114" s="548"/>
      <c r="N114" s="548" t="s">
        <v>601</v>
      </c>
      <c r="O114" s="548" t="s">
        <v>601</v>
      </c>
      <c r="P114" s="548" t="s">
        <v>601</v>
      </c>
      <c r="Q114" s="547" t="s">
        <v>407</v>
      </c>
      <c r="R114" s="548"/>
      <c r="S114" s="548"/>
      <c r="T114" s="549"/>
    </row>
    <row r="115" spans="2:21" x14ac:dyDescent="0.2">
      <c r="B115" s="598">
        <v>44716</v>
      </c>
      <c r="C115" s="524">
        <f>IF(COUNTIF(D115:T115,$B$4)&gt;0,COUNTIF(D115:T115,$B$4),"")</f>
        <v>2</v>
      </c>
      <c r="D115" s="547" t="s">
        <v>407</v>
      </c>
      <c r="E115" s="547" t="s">
        <v>407</v>
      </c>
      <c r="F115" s="547"/>
      <c r="G115" s="547"/>
      <c r="H115" s="548" t="s">
        <v>601</v>
      </c>
      <c r="I115" s="548" t="s">
        <v>596</v>
      </c>
      <c r="J115" s="548"/>
      <c r="K115" s="648"/>
      <c r="L115" s="575"/>
      <c r="M115" s="548"/>
      <c r="N115" s="548" t="s">
        <v>601</v>
      </c>
      <c r="O115" s="548" t="s">
        <v>601</v>
      </c>
      <c r="P115" s="548" t="s">
        <v>601</v>
      </c>
      <c r="Q115" s="548" t="s">
        <v>596</v>
      </c>
      <c r="R115" s="548"/>
      <c r="S115" s="548"/>
      <c r="T115" s="549"/>
    </row>
    <row r="116" spans="2:21" x14ac:dyDescent="0.2">
      <c r="B116" s="599" t="s">
        <v>610</v>
      </c>
      <c r="C116" s="524"/>
      <c r="D116" s="550">
        <f>IF(COUNTIF(D112:D114,$B$4)+COUNTIF(D87:D93,$B$4)&gt;0,COUNTIF(D112:D114,$B$4)+COUNTIF(D87:D93,$B$4),"")</f>
        <v>7</v>
      </c>
      <c r="E116" s="550">
        <f t="shared" ref="E116:T116" si="67">IF(COUNTIF(E112:E114,$B$4)+COUNTIF(E87:E93,$B$4)&gt;0,COUNTIF(E112:E114,$B$4)+COUNTIF(E87:E93,$B$4),"")</f>
        <v>5</v>
      </c>
      <c r="F116" s="550" t="str">
        <f t="shared" ref="F116" si="68">IF(COUNTIF(F112:F114,$B$4)+COUNTIF(F87:F93,$B$4)&gt;0,COUNTIF(F112:F114,$B$4)+COUNTIF(F87:F93,$B$4),"")</f>
        <v/>
      </c>
      <c r="G116" s="550" t="str">
        <f t="shared" ref="G116" si="69">IF(COUNTIF(G112:G114,$B$4)+COUNTIF(G87:G93,$B$4)&gt;0,COUNTIF(G112:G114,$B$4)+COUNTIF(G87:G93,$B$4),"")</f>
        <v/>
      </c>
      <c r="H116" s="550">
        <f>IF(COUNTIF(H112:H114,$B$4)+COUNTIF(H87:H93,$B$4)&gt;0,COUNTIF(H112:H114,$B$4)+COUNTIF(H87:H93,$B$4),"")</f>
        <v>2</v>
      </c>
      <c r="I116" s="550">
        <f t="shared" si="67"/>
        <v>4</v>
      </c>
      <c r="J116" s="550" t="str">
        <f t="shared" si="67"/>
        <v/>
      </c>
      <c r="K116" s="649" t="str">
        <f t="shared" si="67"/>
        <v/>
      </c>
      <c r="L116" s="644" t="str">
        <f t="shared" si="67"/>
        <v/>
      </c>
      <c r="M116" s="550" t="str">
        <f t="shared" si="67"/>
        <v/>
      </c>
      <c r="N116" s="550">
        <f t="shared" si="67"/>
        <v>2</v>
      </c>
      <c r="O116" s="550">
        <f t="shared" si="67"/>
        <v>2</v>
      </c>
      <c r="P116" s="550">
        <f t="shared" si="67"/>
        <v>2</v>
      </c>
      <c r="Q116" s="550">
        <f t="shared" si="67"/>
        <v>5</v>
      </c>
      <c r="R116" s="550" t="str">
        <f t="shared" si="67"/>
        <v/>
      </c>
      <c r="S116" s="550" t="str">
        <f t="shared" si="67"/>
        <v/>
      </c>
      <c r="T116" s="551" t="str">
        <f t="shared" si="67"/>
        <v/>
      </c>
    </row>
    <row r="117" spans="2:21" x14ac:dyDescent="0.2">
      <c r="B117" s="586" t="s">
        <v>611</v>
      </c>
      <c r="C117" s="552">
        <f ca="1">IF(B115&lt;=TODAY(),SUM(D117:T117),"")</f>
        <v>3750</v>
      </c>
      <c r="D117" s="553">
        <f>IF(COUNTIF(D112:D114,$B$4)+COUNTIF(D87:D93,$B$4)&gt;0,(COUNTIF(D112:D114,$B$4)+COUNTIF(D87:D93,$B$4))*D$5,"")</f>
        <v>945</v>
      </c>
      <c r="E117" s="553">
        <f t="shared" ref="E117:T117" si="70">IF(COUNTIF(E112:E114,$B$4)+COUNTIF(E87:E93,$B$4)&gt;0,(COUNTIF(E112:E114,$B$4)+COUNTIF(E87:E93,$B$4))*E$5,"")</f>
        <v>825</v>
      </c>
      <c r="F117" s="553" t="str">
        <f t="shared" ref="F117" si="71">IF(COUNTIF(F112:F114,$B$4)+COUNTIF(F87:F93,$B$4)&gt;0,(COUNTIF(F112:F114,$B$4)+COUNTIF(F87:F93,$B$4))*F$5,"")</f>
        <v/>
      </c>
      <c r="G117" s="553" t="str">
        <f t="shared" ref="G117" si="72">IF(COUNTIF(G112:G114,$B$4)+COUNTIF(G87:G93,$B$4)&gt;0,(COUNTIF(G112:G114,$B$4)+COUNTIF(G87:G93,$B$4))*G$5,"")</f>
        <v/>
      </c>
      <c r="H117" s="553">
        <f t="shared" si="70"/>
        <v>330</v>
      </c>
      <c r="I117" s="553">
        <f t="shared" si="70"/>
        <v>660</v>
      </c>
      <c r="J117" s="553" t="str">
        <f t="shared" si="70"/>
        <v/>
      </c>
      <c r="K117" s="650" t="str">
        <f t="shared" si="70"/>
        <v/>
      </c>
      <c r="L117" s="645" t="str">
        <f t="shared" si="70"/>
        <v/>
      </c>
      <c r="M117" s="553" t="str">
        <f t="shared" si="70"/>
        <v/>
      </c>
      <c r="N117" s="553">
        <f t="shared" si="70"/>
        <v>180</v>
      </c>
      <c r="O117" s="553">
        <f t="shared" si="70"/>
        <v>180</v>
      </c>
      <c r="P117" s="553">
        <f t="shared" si="70"/>
        <v>180</v>
      </c>
      <c r="Q117" s="553">
        <f t="shared" si="70"/>
        <v>450</v>
      </c>
      <c r="R117" s="553" t="str">
        <f t="shared" si="70"/>
        <v/>
      </c>
      <c r="S117" s="553" t="str">
        <f t="shared" si="70"/>
        <v/>
      </c>
      <c r="T117" s="554" t="str">
        <f t="shared" si="70"/>
        <v/>
      </c>
    </row>
    <row r="118" spans="2:21" x14ac:dyDescent="0.2">
      <c r="B118" s="555"/>
      <c r="C118" s="632">
        <f ca="1">IF(C117&lt;&gt;"",SUM(D118:T118)-C117,"")</f>
        <v>0</v>
      </c>
      <c r="D118" s="556">
        <v>945</v>
      </c>
      <c r="E118" s="556">
        <v>825</v>
      </c>
      <c r="F118" s="556"/>
      <c r="G118" s="556"/>
      <c r="H118" s="556">
        <v>330</v>
      </c>
      <c r="I118" s="556">
        <v>660</v>
      </c>
      <c r="J118" s="556"/>
      <c r="K118" s="651"/>
      <c r="L118" s="646"/>
      <c r="M118" s="556"/>
      <c r="N118" s="556">
        <v>180</v>
      </c>
      <c r="O118" s="556">
        <v>180</v>
      </c>
      <c r="P118" s="556">
        <v>180</v>
      </c>
      <c r="Q118" s="556">
        <v>450</v>
      </c>
      <c r="R118" s="556"/>
      <c r="S118" s="556"/>
      <c r="T118" s="556"/>
    </row>
    <row r="119" spans="2:21" x14ac:dyDescent="0.2">
      <c r="B119" s="600">
        <v>44717</v>
      </c>
      <c r="C119" s="601" t="str">
        <f t="shared" ref="C119:C125" si="73">IF(COUNTIF(D119:T119,$B$4)&gt;0,COUNTIF(D119:T119,$B$4),"")</f>
        <v/>
      </c>
      <c r="D119" s="602"/>
      <c r="E119" s="602"/>
      <c r="F119" s="602"/>
      <c r="G119" s="602"/>
      <c r="H119" s="602"/>
      <c r="I119" s="602"/>
      <c r="J119" s="602"/>
      <c r="K119" s="662"/>
      <c r="L119" s="658"/>
      <c r="M119" s="602"/>
      <c r="N119" s="602"/>
      <c r="O119" s="602"/>
      <c r="P119" s="602"/>
      <c r="Q119" s="602"/>
      <c r="R119" s="602"/>
      <c r="S119" s="602"/>
      <c r="T119" s="603"/>
    </row>
    <row r="120" spans="2:21" x14ac:dyDescent="0.2">
      <c r="B120" s="604">
        <v>44718</v>
      </c>
      <c r="C120" s="601">
        <f t="shared" si="73"/>
        <v>3</v>
      </c>
      <c r="D120" s="605" t="s">
        <v>407</v>
      </c>
      <c r="E120" s="605" t="s">
        <v>407</v>
      </c>
      <c r="F120" s="605"/>
      <c r="G120" s="605"/>
      <c r="H120" s="605" t="s">
        <v>601</v>
      </c>
      <c r="I120" s="605" t="s">
        <v>407</v>
      </c>
      <c r="J120" s="606"/>
      <c r="K120" s="663"/>
      <c r="L120" s="659"/>
      <c r="M120" s="606"/>
      <c r="N120" s="605" t="s">
        <v>601</v>
      </c>
      <c r="O120" s="605" t="s">
        <v>601</v>
      </c>
      <c r="P120" s="605" t="s">
        <v>601</v>
      </c>
      <c r="Q120" s="605" t="s">
        <v>596</v>
      </c>
      <c r="R120" s="605"/>
      <c r="S120" s="607"/>
      <c r="T120" s="608"/>
    </row>
    <row r="121" spans="2:21" x14ac:dyDescent="0.2">
      <c r="B121" s="546">
        <v>44719</v>
      </c>
      <c r="C121" s="524">
        <f t="shared" si="73"/>
        <v>5</v>
      </c>
      <c r="D121" s="547" t="s">
        <v>407</v>
      </c>
      <c r="E121" s="548" t="s">
        <v>407</v>
      </c>
      <c r="F121" s="548"/>
      <c r="G121" s="548"/>
      <c r="H121" s="547"/>
      <c r="I121" s="548" t="s">
        <v>407</v>
      </c>
      <c r="J121" s="548"/>
      <c r="K121" s="648"/>
      <c r="L121" s="575"/>
      <c r="M121" s="548"/>
      <c r="N121" s="547" t="s">
        <v>407</v>
      </c>
      <c r="O121" s="547" t="s">
        <v>407</v>
      </c>
      <c r="P121" s="547"/>
      <c r="Q121" s="547"/>
      <c r="R121" s="547"/>
      <c r="S121" s="527"/>
      <c r="T121" s="609"/>
    </row>
    <row r="122" spans="2:21" x14ac:dyDescent="0.2">
      <c r="B122" s="546">
        <v>44720</v>
      </c>
      <c r="C122" s="524">
        <f t="shared" si="73"/>
        <v>5</v>
      </c>
      <c r="D122" s="610" t="s">
        <v>407</v>
      </c>
      <c r="E122" s="610" t="s">
        <v>407</v>
      </c>
      <c r="F122" s="610"/>
      <c r="G122" s="610"/>
      <c r="H122" s="610"/>
      <c r="I122" s="610" t="s">
        <v>407</v>
      </c>
      <c r="J122" s="610"/>
      <c r="K122" s="664"/>
      <c r="L122" s="660"/>
      <c r="M122" s="610"/>
      <c r="N122" s="610" t="s">
        <v>407</v>
      </c>
      <c r="O122" s="610" t="s">
        <v>407</v>
      </c>
      <c r="P122" s="610"/>
      <c r="Q122" s="610"/>
      <c r="R122" s="610"/>
      <c r="S122" s="611"/>
      <c r="T122" s="612"/>
      <c r="U122" s="341"/>
    </row>
    <row r="123" spans="2:21" x14ac:dyDescent="0.2">
      <c r="B123" s="546">
        <v>44721</v>
      </c>
      <c r="C123" s="524">
        <f t="shared" si="73"/>
        <v>4</v>
      </c>
      <c r="D123" s="547" t="s">
        <v>407</v>
      </c>
      <c r="E123" s="548" t="s">
        <v>407</v>
      </c>
      <c r="F123" s="548"/>
      <c r="G123" s="548"/>
      <c r="H123" s="548"/>
      <c r="I123" s="548" t="s">
        <v>407</v>
      </c>
      <c r="J123" s="548"/>
      <c r="K123" s="648"/>
      <c r="L123" s="575"/>
      <c r="M123" s="548"/>
      <c r="N123" s="548" t="s">
        <v>407</v>
      </c>
      <c r="O123" s="548" t="s">
        <v>596</v>
      </c>
      <c r="P123" s="548"/>
      <c r="Q123" s="548"/>
      <c r="R123" s="548"/>
      <c r="S123" s="549"/>
      <c r="T123" s="613"/>
    </row>
    <row r="124" spans="2:21" x14ac:dyDescent="0.2">
      <c r="B124" s="546">
        <v>44722</v>
      </c>
      <c r="C124" s="524">
        <f t="shared" si="73"/>
        <v>5</v>
      </c>
      <c r="D124" s="548" t="s">
        <v>407</v>
      </c>
      <c r="E124" s="548" t="s">
        <v>407</v>
      </c>
      <c r="F124" s="548"/>
      <c r="G124" s="548"/>
      <c r="H124" s="548"/>
      <c r="I124" s="548" t="s">
        <v>407</v>
      </c>
      <c r="J124" s="548"/>
      <c r="K124" s="648"/>
      <c r="L124" s="575"/>
      <c r="M124" s="548"/>
      <c r="N124" s="548" t="s">
        <v>407</v>
      </c>
      <c r="O124" s="548" t="s">
        <v>407</v>
      </c>
      <c r="P124" s="548"/>
      <c r="Q124" s="548"/>
      <c r="R124" s="548"/>
      <c r="S124" s="549"/>
      <c r="T124" s="614"/>
    </row>
    <row r="125" spans="2:21" x14ac:dyDescent="0.2">
      <c r="B125" s="546">
        <v>44723</v>
      </c>
      <c r="C125" s="524">
        <f t="shared" si="73"/>
        <v>2</v>
      </c>
      <c r="D125" s="548" t="s">
        <v>626</v>
      </c>
      <c r="E125" s="548" t="s">
        <v>407</v>
      </c>
      <c r="F125" s="548"/>
      <c r="G125" s="548"/>
      <c r="H125" s="548"/>
      <c r="I125" s="548" t="s">
        <v>596</v>
      </c>
      <c r="J125" s="548"/>
      <c r="K125" s="648"/>
      <c r="L125" s="575"/>
      <c r="M125" s="548"/>
      <c r="N125" s="548" t="s">
        <v>601</v>
      </c>
      <c r="O125" s="548" t="s">
        <v>625</v>
      </c>
      <c r="P125" s="548"/>
      <c r="Q125" s="548"/>
      <c r="R125" s="548"/>
      <c r="S125" s="549" t="s">
        <v>407</v>
      </c>
      <c r="T125" s="614"/>
    </row>
    <row r="126" spans="2:21" x14ac:dyDescent="0.2">
      <c r="B126" s="528" t="s">
        <v>610</v>
      </c>
      <c r="C126" s="524"/>
      <c r="D126" s="550">
        <f>IF(COUNTIF(D120:D124,$B$4)+COUNTIF(D115:D119,$B$4)&gt;0,COUNTIF(D120:D124,$B$4)+COUNTIF(D115:D119,$B$4),"")</f>
        <v>6</v>
      </c>
      <c r="E126" s="550">
        <f t="shared" ref="E126:T126" si="74">IF(COUNTIF(E120:E124,$B$4)+COUNTIF(E115:E119,$B$4)&gt;0,COUNTIF(E120:E124,$B$4)+COUNTIF(E115:E119,$B$4),"")</f>
        <v>6</v>
      </c>
      <c r="F126" s="550" t="str">
        <f t="shared" ref="F126" si="75">IF(COUNTIF(F120:F124,$B$4)+COUNTIF(F115:F119,$B$4)&gt;0,COUNTIF(F120:F124,$B$4)+COUNTIF(F115:F119,$B$4),"")</f>
        <v/>
      </c>
      <c r="G126" s="550" t="str">
        <f t="shared" ref="G126" si="76">IF(COUNTIF(G120:G124,$B$4)+COUNTIF(G115:G119,$B$4)&gt;0,COUNTIF(G120:G124,$B$4)+COUNTIF(G115:G119,$B$4),"")</f>
        <v/>
      </c>
      <c r="H126" s="550" t="str">
        <f t="shared" si="74"/>
        <v/>
      </c>
      <c r="I126" s="550">
        <f t="shared" si="74"/>
        <v>5</v>
      </c>
      <c r="J126" s="550" t="str">
        <f t="shared" si="74"/>
        <v/>
      </c>
      <c r="K126" s="649" t="str">
        <f t="shared" si="74"/>
        <v/>
      </c>
      <c r="L126" s="644" t="str">
        <f t="shared" si="74"/>
        <v/>
      </c>
      <c r="M126" s="550" t="str">
        <f t="shared" si="74"/>
        <v/>
      </c>
      <c r="N126" s="550">
        <f t="shared" si="74"/>
        <v>4</v>
      </c>
      <c r="O126" s="550">
        <f t="shared" si="74"/>
        <v>3</v>
      </c>
      <c r="P126" s="550" t="str">
        <f t="shared" si="74"/>
        <v/>
      </c>
      <c r="Q126" s="550" t="str">
        <f t="shared" si="74"/>
        <v/>
      </c>
      <c r="R126" s="550" t="str">
        <f t="shared" si="74"/>
        <v/>
      </c>
      <c r="S126" s="550" t="str">
        <f t="shared" si="74"/>
        <v/>
      </c>
      <c r="T126" s="551" t="str">
        <f t="shared" si="74"/>
        <v/>
      </c>
    </row>
    <row r="127" spans="2:21" x14ac:dyDescent="0.2">
      <c r="B127" s="586" t="s">
        <v>611</v>
      </c>
      <c r="C127" s="552">
        <f ca="1">IF(B125&lt;=TODAY(),SUM(D127:T127),"")</f>
        <v>3255</v>
      </c>
      <c r="D127" s="591">
        <f>IF(COUNTIF(D120:D124,$B$4)+COUNTIF(D115:D119,$B$4)&gt;0,(COUNTIF(D120:D124,$B$4)+COUNTIF(D115:D119,$B$4))*D$5,"")</f>
        <v>810</v>
      </c>
      <c r="E127" s="591">
        <f t="shared" ref="E127:T127" si="77">IF(COUNTIF(E120:E124,$B$4)+COUNTIF(E115:E119,$B$4)&gt;0,(COUNTIF(E120:E124,$B$4)+COUNTIF(E115:E119,$B$4))*E$5,"")</f>
        <v>990</v>
      </c>
      <c r="F127" s="591" t="str">
        <f t="shared" ref="F127" si="78">IF(COUNTIF(F120:F124,$B$4)+COUNTIF(F115:F119,$B$4)&gt;0,(COUNTIF(F120:F124,$B$4)+COUNTIF(F115:F119,$B$4))*F$5,"")</f>
        <v/>
      </c>
      <c r="G127" s="591" t="str">
        <f t="shared" ref="G127" si="79">IF(COUNTIF(G120:G124,$B$4)+COUNTIF(G115:G119,$B$4)&gt;0,(COUNTIF(G120:G124,$B$4)+COUNTIF(G115:G119,$B$4))*G$5,"")</f>
        <v/>
      </c>
      <c r="H127" s="553" t="str">
        <f t="shared" si="77"/>
        <v/>
      </c>
      <c r="I127" s="553">
        <f t="shared" si="77"/>
        <v>825</v>
      </c>
      <c r="J127" s="553" t="str">
        <f t="shared" si="77"/>
        <v/>
      </c>
      <c r="K127" s="650" t="str">
        <f t="shared" si="77"/>
        <v/>
      </c>
      <c r="L127" s="645" t="str">
        <f t="shared" si="77"/>
        <v/>
      </c>
      <c r="M127" s="553" t="str">
        <f t="shared" si="77"/>
        <v/>
      </c>
      <c r="N127" s="553">
        <f t="shared" si="77"/>
        <v>360</v>
      </c>
      <c r="O127" s="553">
        <f t="shared" si="77"/>
        <v>270</v>
      </c>
      <c r="P127" s="553" t="str">
        <f t="shared" si="77"/>
        <v/>
      </c>
      <c r="Q127" s="553" t="str">
        <f t="shared" si="77"/>
        <v/>
      </c>
      <c r="R127" s="553" t="str">
        <f t="shared" si="77"/>
        <v/>
      </c>
      <c r="S127" s="553" t="str">
        <f t="shared" si="77"/>
        <v/>
      </c>
      <c r="T127" s="554" t="str">
        <f t="shared" si="77"/>
        <v/>
      </c>
    </row>
    <row r="128" spans="2:21" x14ac:dyDescent="0.2">
      <c r="B128" s="555"/>
      <c r="C128" s="632">
        <f ca="1">IF(C127&lt;&gt;"",SUM(D128:T128)-C127,"")</f>
        <v>0</v>
      </c>
      <c r="D128" s="556">
        <v>810</v>
      </c>
      <c r="E128" s="556">
        <v>990</v>
      </c>
      <c r="F128" s="556"/>
      <c r="G128" s="556"/>
      <c r="H128" s="556"/>
      <c r="I128" s="556">
        <v>825</v>
      </c>
      <c r="J128" s="556"/>
      <c r="K128" s="651"/>
      <c r="L128" s="646"/>
      <c r="M128" s="556"/>
      <c r="N128" s="556">
        <v>360</v>
      </c>
      <c r="O128" s="556">
        <v>270</v>
      </c>
      <c r="P128" s="556"/>
      <c r="Q128" s="556"/>
      <c r="R128" s="556"/>
      <c r="S128" s="556"/>
      <c r="T128" s="556"/>
    </row>
    <row r="129" spans="2:21" x14ac:dyDescent="0.2">
      <c r="B129" s="615">
        <v>44724</v>
      </c>
      <c r="C129" s="616" t="str">
        <f t="shared" ref="C129:C135" si="80">IF(COUNTIF(D129:T129,$B$4)&gt;0,COUNTIF(D129:T129,$B$4),"")</f>
        <v/>
      </c>
      <c r="D129" s="593"/>
      <c r="E129" s="593"/>
      <c r="F129" s="593"/>
      <c r="G129" s="593"/>
      <c r="H129" s="593"/>
      <c r="I129" s="593"/>
      <c r="J129" s="593"/>
      <c r="K129" s="657"/>
      <c r="L129" s="655"/>
      <c r="M129" s="593"/>
      <c r="N129" s="593"/>
      <c r="O129" s="593"/>
      <c r="P129" s="593"/>
      <c r="Q129" s="593"/>
      <c r="R129" s="593"/>
      <c r="S129" s="593"/>
      <c r="T129" s="594"/>
    </row>
    <row r="130" spans="2:21" x14ac:dyDescent="0.2">
      <c r="B130" s="617">
        <v>44725</v>
      </c>
      <c r="C130" s="187">
        <f t="shared" si="80"/>
        <v>5</v>
      </c>
      <c r="D130" s="618" t="s">
        <v>407</v>
      </c>
      <c r="E130" s="618" t="s">
        <v>407</v>
      </c>
      <c r="F130" s="618"/>
      <c r="G130" s="618"/>
      <c r="H130" s="618"/>
      <c r="I130" s="618" t="s">
        <v>407</v>
      </c>
      <c r="J130" s="618"/>
      <c r="K130" s="665"/>
      <c r="L130" s="620"/>
      <c r="M130" s="620"/>
      <c r="N130" s="621"/>
      <c r="O130" s="621" t="s">
        <v>407</v>
      </c>
      <c r="P130" s="621"/>
      <c r="Q130" s="522"/>
      <c r="R130" s="622"/>
      <c r="S130" s="622" t="s">
        <v>407</v>
      </c>
      <c r="T130" s="619"/>
    </row>
    <row r="131" spans="2:21" x14ac:dyDescent="0.2">
      <c r="B131" s="546">
        <v>44726</v>
      </c>
      <c r="C131" s="524">
        <f t="shared" si="80"/>
        <v>5</v>
      </c>
      <c r="D131" s="547" t="s">
        <v>407</v>
      </c>
      <c r="E131" s="548" t="s">
        <v>407</v>
      </c>
      <c r="F131" s="548"/>
      <c r="G131" s="548"/>
      <c r="H131" s="547"/>
      <c r="I131" s="547" t="s">
        <v>407</v>
      </c>
      <c r="J131" s="548"/>
      <c r="K131" s="648"/>
      <c r="L131" s="575"/>
      <c r="M131" s="548"/>
      <c r="N131" s="547"/>
      <c r="O131" s="547" t="s">
        <v>407</v>
      </c>
      <c r="P131" s="548"/>
      <c r="Q131" s="547"/>
      <c r="R131" s="548"/>
      <c r="S131" s="548" t="s">
        <v>407</v>
      </c>
      <c r="T131" s="549"/>
    </row>
    <row r="132" spans="2:21" x14ac:dyDescent="0.2">
      <c r="B132" s="546">
        <v>44727</v>
      </c>
      <c r="C132" s="524">
        <f t="shared" si="80"/>
        <v>5</v>
      </c>
      <c r="D132" s="547" t="s">
        <v>407</v>
      </c>
      <c r="E132" s="547" t="s">
        <v>407</v>
      </c>
      <c r="F132" s="547"/>
      <c r="G132" s="547"/>
      <c r="H132" s="547"/>
      <c r="I132" s="547" t="s">
        <v>407</v>
      </c>
      <c r="J132" s="547"/>
      <c r="K132" s="666"/>
      <c r="L132" s="643"/>
      <c r="M132" s="547"/>
      <c r="N132" s="547"/>
      <c r="O132" s="547" t="s">
        <v>407</v>
      </c>
      <c r="P132" s="547"/>
      <c r="Q132" s="547"/>
      <c r="R132" s="547"/>
      <c r="S132" s="547" t="s">
        <v>407</v>
      </c>
      <c r="T132" s="527"/>
    </row>
    <row r="133" spans="2:21" x14ac:dyDescent="0.2">
      <c r="B133" s="546">
        <v>44728</v>
      </c>
      <c r="C133" s="524">
        <f t="shared" si="80"/>
        <v>5</v>
      </c>
      <c r="D133" s="547" t="s">
        <v>407</v>
      </c>
      <c r="E133" s="547" t="s">
        <v>407</v>
      </c>
      <c r="F133" s="547"/>
      <c r="G133" s="547"/>
      <c r="H133" s="547"/>
      <c r="I133" s="547" t="s">
        <v>407</v>
      </c>
      <c r="J133" s="547"/>
      <c r="K133" s="666"/>
      <c r="L133" s="643"/>
      <c r="M133" s="547"/>
      <c r="N133" s="547"/>
      <c r="O133" s="547" t="s">
        <v>407</v>
      </c>
      <c r="P133" s="547"/>
      <c r="Q133" s="547"/>
      <c r="R133" s="547"/>
      <c r="S133" s="547" t="s">
        <v>407</v>
      </c>
      <c r="T133" s="527"/>
    </row>
    <row r="134" spans="2:21" x14ac:dyDescent="0.2">
      <c r="B134" s="546">
        <v>44729</v>
      </c>
      <c r="C134" s="524">
        <f t="shared" si="80"/>
        <v>5</v>
      </c>
      <c r="D134" s="547" t="s">
        <v>407</v>
      </c>
      <c r="E134" s="547" t="s">
        <v>407</v>
      </c>
      <c r="F134" s="547"/>
      <c r="G134" s="547"/>
      <c r="H134" s="547"/>
      <c r="I134" s="547" t="s">
        <v>407</v>
      </c>
      <c r="J134" s="547"/>
      <c r="K134" s="666"/>
      <c r="L134" s="643"/>
      <c r="M134" s="547"/>
      <c r="N134" s="547"/>
      <c r="O134" s="547" t="s">
        <v>407</v>
      </c>
      <c r="P134" s="547"/>
      <c r="Q134" s="547"/>
      <c r="R134" s="547"/>
      <c r="S134" s="547" t="s">
        <v>407</v>
      </c>
      <c r="T134" s="527"/>
      <c r="U134" s="341"/>
    </row>
    <row r="135" spans="2:21" x14ac:dyDescent="0.2">
      <c r="B135" s="546">
        <v>44730</v>
      </c>
      <c r="C135" s="524">
        <f t="shared" si="80"/>
        <v>3</v>
      </c>
      <c r="D135" s="547" t="s">
        <v>407</v>
      </c>
      <c r="E135" s="547" t="s">
        <v>407</v>
      </c>
      <c r="F135" s="547"/>
      <c r="G135" s="547"/>
      <c r="H135" s="547"/>
      <c r="I135" s="547" t="s">
        <v>596</v>
      </c>
      <c r="J135" s="547"/>
      <c r="K135" s="666"/>
      <c r="L135" s="643"/>
      <c r="M135" s="547"/>
      <c r="N135" s="547"/>
      <c r="O135" s="547" t="s">
        <v>596</v>
      </c>
      <c r="P135" s="547"/>
      <c r="Q135" s="547"/>
      <c r="R135" s="547"/>
      <c r="S135" s="547" t="s">
        <v>407</v>
      </c>
      <c r="T135" s="527"/>
    </row>
    <row r="136" spans="2:21" x14ac:dyDescent="0.2">
      <c r="B136" s="528" t="s">
        <v>610</v>
      </c>
      <c r="C136" s="524"/>
      <c r="D136" s="550">
        <f>IF(COUNTIF(D130:D134,$B$4)+COUNTIF(D125:D129,$B$4)&gt;0,COUNTIF(D130:D134,$B$4)+COUNTIF(D125:D129,$B$4),"")</f>
        <v>5</v>
      </c>
      <c r="E136" s="550">
        <f t="shared" ref="E136:T136" si="81">IF(COUNTIF(E130:E134,$B$4)+COUNTIF(E125:E129,$B$4)&gt;0,COUNTIF(E130:E134,$B$4)+COUNTIF(E125:E129,$B$4),"")</f>
        <v>6</v>
      </c>
      <c r="F136" s="550" t="str">
        <f t="shared" ref="F136" si="82">IF(COUNTIF(F130:F134,$B$4)+COUNTIF(F125:F129,$B$4)&gt;0,COUNTIF(F130:F134,$B$4)+COUNTIF(F125:F129,$B$4),"")</f>
        <v/>
      </c>
      <c r="G136" s="550" t="str">
        <f t="shared" ref="G136" si="83">IF(COUNTIF(G130:G134,$B$4)+COUNTIF(G125:G129,$B$4)&gt;0,COUNTIF(G130:G134,$B$4)+COUNTIF(G125:G129,$B$4),"")</f>
        <v/>
      </c>
      <c r="H136" s="550" t="str">
        <f t="shared" si="81"/>
        <v/>
      </c>
      <c r="I136" s="550">
        <f t="shared" si="81"/>
        <v>5</v>
      </c>
      <c r="J136" s="550" t="str">
        <f t="shared" si="81"/>
        <v/>
      </c>
      <c r="K136" s="649" t="str">
        <f t="shared" si="81"/>
        <v/>
      </c>
      <c r="L136" s="644" t="str">
        <f t="shared" si="81"/>
        <v/>
      </c>
      <c r="M136" s="550" t="str">
        <f t="shared" si="81"/>
        <v/>
      </c>
      <c r="N136" s="550" t="str">
        <f t="shared" si="81"/>
        <v/>
      </c>
      <c r="O136" s="550">
        <f t="shared" si="81"/>
        <v>5</v>
      </c>
      <c r="P136" s="550" t="str">
        <f t="shared" si="81"/>
        <v/>
      </c>
      <c r="Q136" s="550" t="str">
        <f t="shared" si="81"/>
        <v/>
      </c>
      <c r="R136" s="550" t="str">
        <f t="shared" si="81"/>
        <v/>
      </c>
      <c r="S136" s="550">
        <f t="shared" si="81"/>
        <v>6</v>
      </c>
      <c r="T136" s="551" t="str">
        <f t="shared" si="81"/>
        <v/>
      </c>
    </row>
    <row r="137" spans="2:21" x14ac:dyDescent="0.2">
      <c r="B137" s="586" t="s">
        <v>611</v>
      </c>
      <c r="C137" s="552">
        <f ca="1">IF(B134&lt;=TODAY(),SUM(D137:T137),"")</f>
        <v>3480</v>
      </c>
      <c r="D137" s="553">
        <f>IF(COUNTIF(D130:D134,$B$4)+COUNTIF(D125:D129,$B$4)&gt;0,(COUNTIF(D130:D134,$B$4)+COUNTIF(D125:D129,$B$4))*D$5,"")</f>
        <v>675</v>
      </c>
      <c r="E137" s="553">
        <f t="shared" ref="E137:T137" si="84">IF(COUNTIF(E130:E134,$B$4)+COUNTIF(E125:E129,$B$4)&gt;0,(COUNTIF(E130:E134,$B$4)+COUNTIF(E125:E129,$B$4))*E$5,"")</f>
        <v>990</v>
      </c>
      <c r="F137" s="553" t="str">
        <f t="shared" ref="F137" si="85">IF(COUNTIF(F130:F134,$B$4)+COUNTIF(F125:F129,$B$4)&gt;0,(COUNTIF(F130:F134,$B$4)+COUNTIF(F125:F129,$B$4))*F$5,"")</f>
        <v/>
      </c>
      <c r="G137" s="553" t="str">
        <f t="shared" ref="G137" si="86">IF(COUNTIF(G130:G134,$B$4)+COUNTIF(G125:G129,$B$4)&gt;0,(COUNTIF(G130:G134,$B$4)+COUNTIF(G125:G129,$B$4))*G$5,"")</f>
        <v/>
      </c>
      <c r="H137" s="553" t="str">
        <f t="shared" si="84"/>
        <v/>
      </c>
      <c r="I137" s="553">
        <f t="shared" si="84"/>
        <v>825</v>
      </c>
      <c r="J137" s="553" t="str">
        <f t="shared" si="84"/>
        <v/>
      </c>
      <c r="K137" s="650" t="str">
        <f t="shared" si="84"/>
        <v/>
      </c>
      <c r="L137" s="645" t="str">
        <f t="shared" si="84"/>
        <v/>
      </c>
      <c r="M137" s="553" t="str">
        <f t="shared" si="84"/>
        <v/>
      </c>
      <c r="N137" s="553" t="str">
        <f t="shared" si="84"/>
        <v/>
      </c>
      <c r="O137" s="553">
        <f t="shared" si="84"/>
        <v>450</v>
      </c>
      <c r="P137" s="553" t="str">
        <f t="shared" si="84"/>
        <v/>
      </c>
      <c r="Q137" s="553" t="str">
        <f t="shared" si="84"/>
        <v/>
      </c>
      <c r="R137" s="553" t="str">
        <f t="shared" si="84"/>
        <v/>
      </c>
      <c r="S137" s="553">
        <f t="shared" si="84"/>
        <v>540</v>
      </c>
      <c r="T137" s="554" t="str">
        <f t="shared" si="84"/>
        <v/>
      </c>
    </row>
    <row r="138" spans="2:21" x14ac:dyDescent="0.2">
      <c r="B138" s="555"/>
      <c r="C138" s="632">
        <f ca="1">IF(C137&lt;&gt;"",SUM(D138:T138)-C137,"")</f>
        <v>0</v>
      </c>
      <c r="D138" s="556">
        <v>675</v>
      </c>
      <c r="E138" s="556">
        <v>990</v>
      </c>
      <c r="F138" s="556"/>
      <c r="G138" s="556"/>
      <c r="H138" s="556"/>
      <c r="I138" s="556">
        <v>825</v>
      </c>
      <c r="J138" s="556"/>
      <c r="K138" s="651"/>
      <c r="L138" s="646"/>
      <c r="M138" s="556"/>
      <c r="N138" s="556"/>
      <c r="O138" s="556">
        <v>450</v>
      </c>
      <c r="P138" s="556"/>
      <c r="Q138" s="556"/>
      <c r="R138" s="556"/>
      <c r="S138" s="556">
        <v>540</v>
      </c>
      <c r="T138" s="556"/>
    </row>
    <row r="139" spans="2:21" x14ac:dyDescent="0.2">
      <c r="B139" s="615">
        <v>44731</v>
      </c>
      <c r="C139" s="616" t="str">
        <f t="shared" ref="C139:C145" si="87">IF(COUNTIF(D139:T139,$B$4)&gt;0,COUNTIF(D139:T139,$B$4),"")</f>
        <v/>
      </c>
      <c r="D139" s="593"/>
      <c r="E139" s="593"/>
      <c r="F139" s="593"/>
      <c r="G139" s="593"/>
      <c r="H139" s="593"/>
      <c r="I139" s="593"/>
      <c r="J139" s="593"/>
      <c r="K139" s="657"/>
      <c r="L139" s="655"/>
      <c r="M139" s="593"/>
      <c r="N139" s="593"/>
      <c r="O139" s="593"/>
      <c r="P139" s="593"/>
      <c r="Q139" s="593"/>
      <c r="R139" s="593"/>
      <c r="S139" s="593"/>
      <c r="T139" s="594"/>
    </row>
    <row r="140" spans="2:21" x14ac:dyDescent="0.2">
      <c r="B140" s="561">
        <v>44732</v>
      </c>
      <c r="C140" s="187">
        <f t="shared" si="87"/>
        <v>4</v>
      </c>
      <c r="D140" s="618" t="s">
        <v>407</v>
      </c>
      <c r="E140" s="618" t="s">
        <v>407</v>
      </c>
      <c r="F140" s="618"/>
      <c r="G140" s="618"/>
      <c r="H140" s="618"/>
      <c r="I140" s="618" t="s">
        <v>596</v>
      </c>
      <c r="J140" s="618"/>
      <c r="K140" s="665"/>
      <c r="L140" s="620"/>
      <c r="M140" s="620"/>
      <c r="N140" s="618"/>
      <c r="O140" s="618" t="s">
        <v>407</v>
      </c>
      <c r="P140" s="618"/>
      <c r="Q140" s="622"/>
      <c r="R140" s="622"/>
      <c r="S140" s="622" t="s">
        <v>407</v>
      </c>
      <c r="T140" s="619"/>
    </row>
    <row r="141" spans="2:21" x14ac:dyDescent="0.2">
      <c r="B141" s="546">
        <v>44733</v>
      </c>
      <c r="C141" s="524">
        <f t="shared" si="87"/>
        <v>3</v>
      </c>
      <c r="D141" s="548" t="s">
        <v>407</v>
      </c>
      <c r="E141" s="548" t="s">
        <v>407</v>
      </c>
      <c r="F141" s="548"/>
      <c r="G141" s="548"/>
      <c r="H141" s="548"/>
      <c r="I141" s="548" t="s">
        <v>601</v>
      </c>
      <c r="J141" s="548"/>
      <c r="K141" s="648"/>
      <c r="L141" s="575"/>
      <c r="M141" s="548"/>
      <c r="N141" s="548"/>
      <c r="O141" s="548" t="s">
        <v>601</v>
      </c>
      <c r="P141" s="548"/>
      <c r="Q141" s="548"/>
      <c r="R141" s="548"/>
      <c r="S141" s="548" t="s">
        <v>407</v>
      </c>
      <c r="T141" s="549"/>
    </row>
    <row r="142" spans="2:21" x14ac:dyDescent="0.2">
      <c r="B142" s="546">
        <v>44734</v>
      </c>
      <c r="C142" s="524">
        <f t="shared" si="87"/>
        <v>2</v>
      </c>
      <c r="D142" s="547" t="s">
        <v>626</v>
      </c>
      <c r="E142" s="547" t="s">
        <v>407</v>
      </c>
      <c r="F142" s="547"/>
      <c r="G142" s="547"/>
      <c r="H142" s="547"/>
      <c r="I142" s="547"/>
      <c r="J142" s="548"/>
      <c r="K142" s="648"/>
      <c r="L142" s="575"/>
      <c r="M142" s="548"/>
      <c r="N142" s="547"/>
      <c r="O142" s="547"/>
      <c r="P142" s="547"/>
      <c r="Q142" s="548"/>
      <c r="R142" s="548"/>
      <c r="S142" s="548" t="s">
        <v>407</v>
      </c>
      <c r="T142" s="549"/>
    </row>
    <row r="143" spans="2:21" x14ac:dyDescent="0.2">
      <c r="B143" s="578">
        <v>44735</v>
      </c>
      <c r="C143" s="524">
        <f t="shared" si="87"/>
        <v>3</v>
      </c>
      <c r="D143" s="548" t="s">
        <v>407</v>
      </c>
      <c r="E143" s="548" t="s">
        <v>407</v>
      </c>
      <c r="F143" s="548"/>
      <c r="G143" s="548"/>
      <c r="H143" s="548"/>
      <c r="I143" s="548"/>
      <c r="J143" s="548"/>
      <c r="K143" s="648"/>
      <c r="L143" s="575"/>
      <c r="M143" s="548"/>
      <c r="N143" s="548"/>
      <c r="O143" s="548"/>
      <c r="P143" s="548"/>
      <c r="Q143" s="548"/>
      <c r="R143" s="548"/>
      <c r="S143" s="548" t="s">
        <v>407</v>
      </c>
      <c r="T143" s="549"/>
    </row>
    <row r="144" spans="2:21" x14ac:dyDescent="0.2">
      <c r="B144" s="546">
        <v>44736</v>
      </c>
      <c r="C144" s="524">
        <f t="shared" si="87"/>
        <v>3</v>
      </c>
      <c r="D144" s="548" t="s">
        <v>407</v>
      </c>
      <c r="E144" s="548" t="s">
        <v>407</v>
      </c>
      <c r="F144" s="548"/>
      <c r="G144" s="548"/>
      <c r="H144" s="548"/>
      <c r="I144" s="548"/>
      <c r="J144" s="548"/>
      <c r="K144" s="648"/>
      <c r="L144" s="575"/>
      <c r="M144" s="548"/>
      <c r="N144" s="548"/>
      <c r="O144" s="548"/>
      <c r="P144" s="548"/>
      <c r="Q144" s="548"/>
      <c r="R144" s="548"/>
      <c r="S144" s="548" t="s">
        <v>407</v>
      </c>
      <c r="T144" s="549"/>
      <c r="U144" s="341"/>
    </row>
    <row r="145" spans="2:21" x14ac:dyDescent="0.2">
      <c r="B145" s="561">
        <v>44737</v>
      </c>
      <c r="C145" s="187">
        <f t="shared" si="87"/>
        <v>3</v>
      </c>
      <c r="D145" s="548" t="s">
        <v>407</v>
      </c>
      <c r="E145" s="548" t="s">
        <v>407</v>
      </c>
      <c r="F145" s="548"/>
      <c r="G145" s="548"/>
      <c r="H145" s="548"/>
      <c r="I145" s="548"/>
      <c r="J145" s="548"/>
      <c r="K145" s="648"/>
      <c r="L145" s="575"/>
      <c r="M145" s="548"/>
      <c r="N145" s="548"/>
      <c r="O145" s="548"/>
      <c r="P145" s="548"/>
      <c r="Q145" s="548"/>
      <c r="R145" s="548"/>
      <c r="S145" s="548" t="s">
        <v>407</v>
      </c>
      <c r="T145" s="549"/>
    </row>
    <row r="146" spans="2:21" x14ac:dyDescent="0.2">
      <c r="B146" s="528" t="s">
        <v>610</v>
      </c>
      <c r="C146" s="524"/>
      <c r="D146" s="550">
        <f>IF(COUNTIF(D140:D144,$B$4)+COUNTIF(D135:D139,$B$4)&gt;0,COUNTIF(D140:D144,$B$4)+COUNTIF(D135:D139,$B$4),"")</f>
        <v>5</v>
      </c>
      <c r="E146" s="550">
        <f t="shared" ref="E146:T146" si="88">IF(COUNTIF(E140:E144,$B$4)+COUNTIF(E135:E139,$B$4)&gt;0,COUNTIF(E140:E144,$B$4)+COUNTIF(E135:E139,$B$4),"")</f>
        <v>6</v>
      </c>
      <c r="F146" s="550" t="str">
        <f t="shared" ref="F146" si="89">IF(COUNTIF(F140:F144,$B$4)+COUNTIF(F135:F139,$B$4)&gt;0,COUNTIF(F140:F144,$B$4)+COUNTIF(F135:F139,$B$4),"")</f>
        <v/>
      </c>
      <c r="G146" s="550" t="str">
        <f t="shared" ref="G146" si="90">IF(COUNTIF(G140:G144,$B$4)+COUNTIF(G135:G139,$B$4)&gt;0,COUNTIF(G140:G144,$B$4)+COUNTIF(G135:G139,$B$4),"")</f>
        <v/>
      </c>
      <c r="H146" s="550" t="str">
        <f t="shared" si="88"/>
        <v/>
      </c>
      <c r="I146" s="550" t="str">
        <f t="shared" si="88"/>
        <v/>
      </c>
      <c r="J146" s="550" t="str">
        <f t="shared" si="88"/>
        <v/>
      </c>
      <c r="K146" s="649" t="str">
        <f t="shared" si="88"/>
        <v/>
      </c>
      <c r="L146" s="644" t="str">
        <f t="shared" si="88"/>
        <v/>
      </c>
      <c r="M146" s="550" t="str">
        <f t="shared" si="88"/>
        <v/>
      </c>
      <c r="N146" s="550" t="str">
        <f t="shared" si="88"/>
        <v/>
      </c>
      <c r="O146" s="550">
        <f t="shared" si="88"/>
        <v>1</v>
      </c>
      <c r="P146" s="550" t="str">
        <f t="shared" si="88"/>
        <v/>
      </c>
      <c r="Q146" s="550" t="str">
        <f t="shared" si="88"/>
        <v/>
      </c>
      <c r="R146" s="550" t="str">
        <f t="shared" si="88"/>
        <v/>
      </c>
      <c r="S146" s="550">
        <f t="shared" si="88"/>
        <v>6</v>
      </c>
      <c r="T146" s="551" t="str">
        <f t="shared" si="88"/>
        <v/>
      </c>
    </row>
    <row r="147" spans="2:21" x14ac:dyDescent="0.2">
      <c r="B147" s="623" t="s">
        <v>611</v>
      </c>
      <c r="C147" s="552">
        <f ca="1">IF(B144&lt;=TODAY(),SUM(D147:T147),"")</f>
        <v>2295</v>
      </c>
      <c r="D147" s="553">
        <f>IF(COUNTIF(D140:D144,$B$4)+COUNTIF(D135:D139,$B$4)&gt;0,(COUNTIF(D140:D144,$B$4)+COUNTIF(D135:D139,$B$4))*D$5,"")</f>
        <v>675</v>
      </c>
      <c r="E147" s="553">
        <f t="shared" ref="E147:T147" si="91">IF(COUNTIF(E140:E144,$B$4)+COUNTIF(E135:E139,$B$4)&gt;0,(COUNTIF(E140:E144,$B$4)+COUNTIF(E135:E139,$B$4))*E$5,"")</f>
        <v>990</v>
      </c>
      <c r="F147" s="553" t="str">
        <f t="shared" ref="F147" si="92">IF(COUNTIF(F140:F144,$B$4)+COUNTIF(F135:F139,$B$4)&gt;0,(COUNTIF(F140:F144,$B$4)+COUNTIF(F135:F139,$B$4))*F$5,"")</f>
        <v/>
      </c>
      <c r="G147" s="553" t="str">
        <f t="shared" ref="G147" si="93">IF(COUNTIF(G140:G144,$B$4)+COUNTIF(G135:G139,$B$4)&gt;0,(COUNTIF(G140:G144,$B$4)+COUNTIF(G135:G139,$B$4))*G$5,"")</f>
        <v/>
      </c>
      <c r="H147" s="553" t="str">
        <f t="shared" si="91"/>
        <v/>
      </c>
      <c r="I147" s="553" t="str">
        <f t="shared" si="91"/>
        <v/>
      </c>
      <c r="J147" s="553" t="str">
        <f t="shared" si="91"/>
        <v/>
      </c>
      <c r="K147" s="650" t="str">
        <f t="shared" si="91"/>
        <v/>
      </c>
      <c r="L147" s="645" t="str">
        <f t="shared" si="91"/>
        <v/>
      </c>
      <c r="M147" s="553" t="str">
        <f t="shared" si="91"/>
        <v/>
      </c>
      <c r="N147" s="553" t="str">
        <f t="shared" si="91"/>
        <v/>
      </c>
      <c r="O147" s="553">
        <f t="shared" si="91"/>
        <v>90</v>
      </c>
      <c r="P147" s="553" t="str">
        <f t="shared" si="91"/>
        <v/>
      </c>
      <c r="Q147" s="553" t="str">
        <f t="shared" si="91"/>
        <v/>
      </c>
      <c r="R147" s="553" t="str">
        <f t="shared" si="91"/>
        <v/>
      </c>
      <c r="S147" s="553">
        <f t="shared" si="91"/>
        <v>540</v>
      </c>
      <c r="T147" s="554" t="str">
        <f t="shared" si="91"/>
        <v/>
      </c>
    </row>
    <row r="148" spans="2:21" x14ac:dyDescent="0.2">
      <c r="B148" s="624"/>
      <c r="C148" s="632">
        <f ca="1">IF(C147&lt;&gt;"",SUM(D148:T148)-C147,"")</f>
        <v>0</v>
      </c>
      <c r="D148" s="556">
        <v>675</v>
      </c>
      <c r="E148" s="556">
        <v>990</v>
      </c>
      <c r="F148" s="556"/>
      <c r="G148" s="556"/>
      <c r="H148" s="556"/>
      <c r="I148" s="556"/>
      <c r="J148" s="556"/>
      <c r="K148" s="651"/>
      <c r="L148" s="646"/>
      <c r="M148" s="556"/>
      <c r="N148" s="556"/>
      <c r="O148" s="556">
        <v>90</v>
      </c>
      <c r="P148" s="556"/>
      <c r="Q148" s="556"/>
      <c r="R148" s="556"/>
      <c r="S148" s="556">
        <v>540</v>
      </c>
      <c r="T148" s="556"/>
    </row>
    <row r="149" spans="2:21" x14ac:dyDescent="0.2">
      <c r="B149" s="600">
        <v>44738</v>
      </c>
      <c r="C149" s="625" t="str">
        <f>IF(COUNTIF(D149:T149,$B$4)&gt;0,COUNTIF(D149:T149,$B$4),"")</f>
        <v/>
      </c>
      <c r="D149" s="626"/>
      <c r="E149" s="626"/>
      <c r="F149" s="626"/>
      <c r="G149" s="626"/>
      <c r="H149" s="626"/>
      <c r="I149" s="626"/>
      <c r="J149" s="626"/>
      <c r="K149" s="667"/>
      <c r="L149" s="661"/>
      <c r="M149" s="626"/>
      <c r="N149" s="626"/>
      <c r="O149" s="626"/>
      <c r="P149" s="626"/>
      <c r="Q149" s="626"/>
      <c r="R149" s="626"/>
      <c r="S149" s="626"/>
      <c r="T149" s="627"/>
    </row>
    <row r="150" spans="2:21" x14ac:dyDescent="0.2">
      <c r="B150" s="561">
        <v>44739</v>
      </c>
      <c r="C150" s="187">
        <f>IF(COUNTIF(D150:T150,$B$4)&gt;0,COUNTIF(D150:T150,$B$4),"")</f>
        <v>4</v>
      </c>
      <c r="D150" s="618" t="s">
        <v>407</v>
      </c>
      <c r="E150" s="618" t="s">
        <v>407</v>
      </c>
      <c r="F150" s="618"/>
      <c r="G150" s="618"/>
      <c r="H150" s="618"/>
      <c r="I150" s="618"/>
      <c r="J150" s="618"/>
      <c r="K150" s="665"/>
      <c r="L150" s="620"/>
      <c r="M150" s="620"/>
      <c r="N150" s="618" t="s">
        <v>407</v>
      </c>
      <c r="O150" s="618"/>
      <c r="P150" s="618"/>
      <c r="Q150" s="622"/>
      <c r="R150" s="622"/>
      <c r="S150" s="622" t="s">
        <v>407</v>
      </c>
      <c r="T150" s="619"/>
    </row>
    <row r="151" spans="2:21" x14ac:dyDescent="0.2">
      <c r="B151" s="546">
        <v>44740</v>
      </c>
      <c r="C151" s="524">
        <f>IF(COUNTIF(D151:T151,$B$4)&gt;0,COUNTIF(D151:T151,$B$4),"")</f>
        <v>4</v>
      </c>
      <c r="D151" s="548" t="s">
        <v>407</v>
      </c>
      <c r="E151" s="548" t="s">
        <v>407</v>
      </c>
      <c r="F151" s="548"/>
      <c r="G151" s="548"/>
      <c r="H151" s="548"/>
      <c r="I151" s="548"/>
      <c r="J151" s="548"/>
      <c r="K151" s="648"/>
      <c r="L151" s="575"/>
      <c r="M151" s="548"/>
      <c r="N151" s="548" t="s">
        <v>407</v>
      </c>
      <c r="O151" s="548"/>
      <c r="P151" s="548"/>
      <c r="Q151" s="548"/>
      <c r="R151" s="548"/>
      <c r="S151" s="548" t="s">
        <v>407</v>
      </c>
      <c r="T151" s="549"/>
    </row>
    <row r="152" spans="2:21" x14ac:dyDescent="0.2">
      <c r="B152" s="546">
        <v>44741</v>
      </c>
      <c r="C152" s="524">
        <f>IF(COUNTIF(D152:T152,$B$4)&gt;0,COUNTIF(D152:T152,$B$4),"")</f>
        <v>4</v>
      </c>
      <c r="D152" s="548" t="s">
        <v>407</v>
      </c>
      <c r="E152" s="548" t="s">
        <v>407</v>
      </c>
      <c r="F152" s="548"/>
      <c r="G152" s="548"/>
      <c r="H152" s="548"/>
      <c r="I152" s="548"/>
      <c r="J152" s="548"/>
      <c r="K152" s="648"/>
      <c r="L152" s="575"/>
      <c r="M152" s="548"/>
      <c r="N152" s="548" t="s">
        <v>407</v>
      </c>
      <c r="O152" s="548"/>
      <c r="P152" s="548"/>
      <c r="Q152" s="548"/>
      <c r="R152" s="548"/>
      <c r="S152" s="548" t="s">
        <v>407</v>
      </c>
      <c r="T152" s="549"/>
    </row>
    <row r="153" spans="2:21" x14ac:dyDescent="0.2">
      <c r="B153" s="546">
        <v>44742</v>
      </c>
      <c r="C153" s="524">
        <f>IF(COUNTIF(D153:T153,$B$4)&gt;0,COUNTIF(D153:T153,$B$4),"")</f>
        <v>4</v>
      </c>
      <c r="D153" s="547" t="s">
        <v>407</v>
      </c>
      <c r="E153" s="548" t="s">
        <v>407</v>
      </c>
      <c r="F153" s="548"/>
      <c r="G153" s="548"/>
      <c r="H153" s="548"/>
      <c r="I153" s="548"/>
      <c r="J153" s="548"/>
      <c r="K153" s="648"/>
      <c r="L153" s="575"/>
      <c r="M153" s="548"/>
      <c r="N153" s="548" t="s">
        <v>407</v>
      </c>
      <c r="O153" s="548"/>
      <c r="P153" s="548"/>
      <c r="Q153" s="548"/>
      <c r="R153" s="548"/>
      <c r="S153" s="548" t="s">
        <v>407</v>
      </c>
      <c r="T153" s="549"/>
    </row>
    <row r="154" spans="2:21" x14ac:dyDescent="0.2">
      <c r="B154" s="598"/>
      <c r="C154" s="566"/>
      <c r="D154" s="550">
        <f>IF(COUNTIF(D150:D153,$B$4)+COUNTIF(D145:D149,$B$4)&gt;0,COUNTIF(D150:D153,$B$4)+COUNTIF(D145:D149,$B$4),"")</f>
        <v>5</v>
      </c>
      <c r="E154" s="550">
        <f t="shared" ref="E154:T154" si="94">IF(COUNTIF(E150:E153,$B$4)+COUNTIF(E145:E149,$B$4)&gt;0,COUNTIF(E150:E153,$B$4)+COUNTIF(E145:E149,$B$4),"")</f>
        <v>5</v>
      </c>
      <c r="F154" s="550" t="str">
        <f t="shared" ref="F154" si="95">IF(COUNTIF(F150:F153,$B$4)+COUNTIF(F145:F149,$B$4)&gt;0,COUNTIF(F150:F153,$B$4)+COUNTIF(F145:F149,$B$4),"")</f>
        <v/>
      </c>
      <c r="G154" s="550" t="str">
        <f t="shared" ref="G154" si="96">IF(COUNTIF(G150:G153,$B$4)+COUNTIF(G145:G149,$B$4)&gt;0,COUNTIF(G150:G153,$B$4)+COUNTIF(G145:G149,$B$4),"")</f>
        <v/>
      </c>
      <c r="H154" s="550" t="str">
        <f t="shared" si="94"/>
        <v/>
      </c>
      <c r="I154" s="550" t="str">
        <f t="shared" si="94"/>
        <v/>
      </c>
      <c r="J154" s="550" t="str">
        <f t="shared" si="94"/>
        <v/>
      </c>
      <c r="K154" s="649" t="str">
        <f t="shared" si="94"/>
        <v/>
      </c>
      <c r="L154" s="644" t="str">
        <f t="shared" si="94"/>
        <v/>
      </c>
      <c r="M154" s="550" t="str">
        <f t="shared" si="94"/>
        <v/>
      </c>
      <c r="N154" s="550">
        <f t="shared" si="94"/>
        <v>4</v>
      </c>
      <c r="O154" s="550" t="str">
        <f t="shared" si="94"/>
        <v/>
      </c>
      <c r="P154" s="550" t="str">
        <f t="shared" si="94"/>
        <v/>
      </c>
      <c r="Q154" s="550" t="str">
        <f t="shared" si="94"/>
        <v/>
      </c>
      <c r="R154" s="550" t="str">
        <f t="shared" si="94"/>
        <v/>
      </c>
      <c r="S154" s="550">
        <f t="shared" si="94"/>
        <v>5</v>
      </c>
      <c r="T154" s="550" t="str">
        <f t="shared" si="94"/>
        <v/>
      </c>
    </row>
    <row r="155" spans="2:21" ht="13.5" thickBot="1" x14ac:dyDescent="0.25">
      <c r="B155" s="595" t="s">
        <v>624</v>
      </c>
      <c r="C155" s="596">
        <f>SUM(D155:T155)</f>
        <v>12780</v>
      </c>
      <c r="D155" s="569">
        <f>IFERROR(IF(SUM(D117,D127,D137,D147)&gt;0,SUM(D117,D127,D137,D147),""),"")</f>
        <v>3105</v>
      </c>
      <c r="E155" s="569">
        <f t="shared" ref="E155:T155" si="97">IFERROR(IF(SUM(E117,E127,E137,E147)&gt;0,SUM(E117,E127,E137,E147),""),"")</f>
        <v>3795</v>
      </c>
      <c r="F155" s="569" t="str">
        <f t="shared" ref="F155" si="98">IFERROR(IF(SUM(F117,F127,F137,F147)&gt;0,SUM(F117,F127,F137,F147),""),"")</f>
        <v/>
      </c>
      <c r="G155" s="569" t="str">
        <f t="shared" ref="G155" si="99">IFERROR(IF(SUM(G117,G127,G137,G147)&gt;0,SUM(G117,G127,G137,G147),""),"")</f>
        <v/>
      </c>
      <c r="H155" s="569">
        <f t="shared" si="97"/>
        <v>330</v>
      </c>
      <c r="I155" s="569">
        <f t="shared" si="97"/>
        <v>2310</v>
      </c>
      <c r="J155" s="569" t="str">
        <f t="shared" si="97"/>
        <v/>
      </c>
      <c r="K155" s="654" t="str">
        <f t="shared" si="97"/>
        <v/>
      </c>
      <c r="L155" s="569" t="str">
        <f t="shared" si="97"/>
        <v/>
      </c>
      <c r="M155" s="569" t="str">
        <f t="shared" si="97"/>
        <v/>
      </c>
      <c r="N155" s="569">
        <f t="shared" si="97"/>
        <v>540</v>
      </c>
      <c r="O155" s="569">
        <f t="shared" si="97"/>
        <v>990</v>
      </c>
      <c r="P155" s="569">
        <f t="shared" si="97"/>
        <v>180</v>
      </c>
      <c r="Q155" s="569">
        <f t="shared" si="97"/>
        <v>450</v>
      </c>
      <c r="R155" s="569" t="str">
        <f t="shared" si="97"/>
        <v/>
      </c>
      <c r="S155" s="569">
        <f t="shared" si="97"/>
        <v>1080</v>
      </c>
      <c r="T155" s="570" t="str">
        <f t="shared" si="97"/>
        <v/>
      </c>
      <c r="U155" s="341"/>
    </row>
    <row r="156" spans="2:21" x14ac:dyDescent="0.2">
      <c r="B156" s="571"/>
      <c r="C156" s="571"/>
      <c r="D156" s="571"/>
      <c r="E156" s="571"/>
      <c r="F156" s="571"/>
      <c r="G156" s="571"/>
      <c r="H156" s="571"/>
      <c r="I156" s="571"/>
      <c r="J156" s="571"/>
      <c r="K156" s="571"/>
      <c r="L156" s="571"/>
      <c r="M156" s="571"/>
      <c r="N156" s="571"/>
      <c r="O156" s="571"/>
      <c r="P156" s="571"/>
      <c r="Q156" s="571"/>
      <c r="R156" s="571"/>
      <c r="S156" s="571"/>
      <c r="T156" s="571"/>
      <c r="U156" s="341"/>
    </row>
    <row r="157" spans="2:21" ht="13.5" thickBot="1" x14ac:dyDescent="0.25">
      <c r="B157" s="571"/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1"/>
      <c r="O157" s="571"/>
      <c r="P157" s="571"/>
      <c r="Q157" s="571"/>
      <c r="R157" s="571"/>
      <c r="S157" s="571"/>
      <c r="T157" s="571"/>
    </row>
    <row r="158" spans="2:21" ht="18" x14ac:dyDescent="0.25">
      <c r="B158" s="767" t="s">
        <v>630</v>
      </c>
      <c r="C158" s="768"/>
      <c r="D158" s="768"/>
      <c r="E158" s="768"/>
      <c r="F158" s="769"/>
      <c r="G158" s="769"/>
      <c r="H158" s="768"/>
      <c r="I158" s="768"/>
      <c r="J158" s="768"/>
      <c r="K158" s="768"/>
      <c r="L158" s="768"/>
      <c r="M158" s="768"/>
      <c r="N158" s="768"/>
      <c r="O158" s="768"/>
      <c r="P158" s="768"/>
      <c r="Q158" s="768"/>
      <c r="R158" s="768"/>
      <c r="S158" s="768"/>
      <c r="T158" s="770"/>
    </row>
    <row r="159" spans="2:21" x14ac:dyDescent="0.2">
      <c r="B159" s="535" t="s">
        <v>637</v>
      </c>
      <c r="C159" s="531">
        <f>SUM(D159:T159)</f>
        <v>95</v>
      </c>
      <c r="D159" s="530"/>
      <c r="E159" s="531"/>
      <c r="F159" s="531">
        <v>15</v>
      </c>
      <c r="G159" s="531">
        <v>80</v>
      </c>
      <c r="H159" s="530"/>
      <c r="I159" s="530"/>
      <c r="J159" s="531"/>
      <c r="K159" s="638"/>
      <c r="L159" s="533"/>
      <c r="M159" s="530"/>
      <c r="N159" s="530"/>
      <c r="O159" s="530"/>
      <c r="P159" s="531"/>
      <c r="Q159" s="531"/>
      <c r="R159" s="531"/>
      <c r="S159" s="531"/>
      <c r="T159" s="532"/>
    </row>
    <row r="160" spans="2:21" x14ac:dyDescent="0.2">
      <c r="B160" s="535" t="s">
        <v>638</v>
      </c>
      <c r="C160" s="536"/>
      <c r="D160" s="530"/>
      <c r="E160" s="531"/>
      <c r="F160" s="531"/>
      <c r="G160" s="531"/>
      <c r="H160" s="530"/>
      <c r="I160" s="530"/>
      <c r="J160" s="531"/>
      <c r="K160" s="534"/>
      <c r="L160" s="533"/>
      <c r="M160" s="530"/>
      <c r="N160" s="530"/>
      <c r="O160" s="530"/>
      <c r="P160" s="531"/>
      <c r="Q160" s="531"/>
      <c r="R160" s="531"/>
      <c r="S160" s="531"/>
      <c r="T160" s="534"/>
    </row>
    <row r="161" spans="2:20" x14ac:dyDescent="0.2">
      <c r="B161" s="535" t="s">
        <v>633</v>
      </c>
      <c r="C161" s="536"/>
      <c r="D161" s="539">
        <f>IF(IF(SUM(D166,D176,D186,D196,D206,D228)&gt;0,SUM(D166,D176,D186,D196,D206,D228),0)-IF(COUNTIF(D145:D153,$B$4)&gt;0,COUNTIF(D145:D153,$B$4),0)&gt;0,IF(SUM(D166,D176,D186,D196,D206,D228)&gt;0,SUM(D166,D176,D186,D196,D206,D228),0)-IF(COUNTIF(D145:D153,$B$4)&gt;0,COUNTIF(D145:D153,$B$4),0),"")</f>
        <v>28</v>
      </c>
      <c r="E161" s="539">
        <f>IF(IF(SUM(E166,E176,E186,E196,E206,E228)&gt;0,SUM(E166,E176,E186,E196,E206,E228),0)-IF(COUNTIF(E145:E153,$B$4)&gt;0,COUNTIF(E145:E153,$B$4),0)&gt;0,IF(SUM(E166,E176,E186,E196,E206,E228)&gt;0,SUM(E166,E176,E186,E196,E206,E228),0)-IF(COUNTIF(E145:E153,$B$4)&gt;0,COUNTIF(E145:E153,$B$4),0),"")</f>
        <v>22</v>
      </c>
      <c r="F161" s="539">
        <f>IF(IF(SUM(F166,F176,F186,F196,F206,F228)&gt;0,SUM(F166,F176,F186,F196,F206,F228),0)-IF(COUNTIF(F145:F153,$B$4)&gt;0,COUNTIF(F145:F153,$B$4),0)&gt;0,IF(SUM(F166,F176,F186,F196,F206,F228)&gt;0,SUM(F166,F176,F186,F196,F206,F228),0)-IF(COUNTIF(F145:F153,$B$4)&gt;0,COUNTIF(F145:F153,$B$4),0),"")</f>
        <v>9</v>
      </c>
      <c r="G161" s="539">
        <f>IF(IF(SUM(G166,G176,G186,G196,G206,G228)&gt;0,SUM(G166,G176,G186,G196,G206,G228),0)-IF(COUNTIF(G145:G153,$B$4)&gt;0,COUNTIF(G145:G153,$B$4),0)&gt;0,IF(SUM(G166,G176,G186,G196,G206,G228)&gt;0,SUM(G166,G176,G186,G196,G206,G228),0)-IF(COUNTIF(G145:G153,$B$4)&gt;0,COUNTIF(G145:G153,$B$4),0),"")</f>
        <v>5</v>
      </c>
      <c r="H161" s="539" t="str">
        <f>IF(IF(SUM(H166,H176,H186,H196,H206,H228)&gt;0,SUM(H166,H176,H186,H196,H206,H228),0)-IF(COUNTIF(H145:H153,$B$4)&gt;0,COUNTIF(H145:H153,$B$4),0)&gt;0,IF(SUM(H166,H176,H186,H196,H206,H228)&gt;0,SUM(H166,H176,H186,H196,H206,H228),0)-IF(COUNTIF(H145:H153,$B$4)&gt;0,COUNTIF(H145:H153,$B$4),0),"")</f>
        <v/>
      </c>
      <c r="I161" s="539" t="str">
        <f>IF(IF(SUM(I166,I176,I186,I196,I206,I228)&gt;0,SUM(I166,I176,I186,I196,I206,I228),0)-IF(COUNTIF(I145:I153,$B$4)&gt;0,COUNTIF(I145:I153,$B$4),0)&gt;0,IF(SUM(I166,I176,I186,I196,I206,I228)&gt;0,SUM(I166,I176,I186,I196,I206,I228),0)-IF(COUNTIF(I145:I153,$B$4)&gt;0,COUNTIF(I145:I153,$B$4),0),"")</f>
        <v/>
      </c>
      <c r="J161" s="539" t="str">
        <f>IF(IF(SUM(J166,J176,J186,J196,J206,J228)&gt;0,SUM(J166,J176,J186,J196,J206,J228),0)-IF(COUNTIF(J145:J153,$B$4)&gt;0,COUNTIF(J145:J153,$B$4),0)&gt;0,IF(SUM(J166,J176,J186,J196,J206,J228)&gt;0,SUM(J166,J176,J186,J196,J206,J228),0)-IF(COUNTIF(J145:J153,$B$4)&gt;0,COUNTIF(J145:J153,$B$4),0),"")</f>
        <v/>
      </c>
      <c r="K161" s="539" t="str">
        <f>IF(IF(SUM(K166,K176,K186,K196,K206,K228)&gt;0,SUM(K166,K176,K186,K196,K206,K228),0)-IF(COUNTIF(K145:K153,$B$4)&gt;0,COUNTIF(K145:K153,$B$4),0)&gt;0,IF(SUM(K166,K176,K186,K196,K206,K228)&gt;0,SUM(K166,K176,K186,K196,K206,K228),0)-IF(COUNTIF(K145:K153,$B$4)&gt;0,COUNTIF(K145:K153,$B$4),0),"")</f>
        <v/>
      </c>
      <c r="L161" s="539" t="str">
        <f>IF(IF(SUM(L166,L176,L186,L196,L206,L228)&gt;0,SUM(L166,L176,L186,L196,L206,L228),0)-IF(COUNTIF(L145:L153,$B$4)&gt;0,COUNTIF(L145:L153,$B$4),0)&gt;0,IF(SUM(L166,L176,L186,L196,L206,L228)&gt;0,SUM(L166,L176,L186,L196,L206,L228),0)-IF(COUNTIF(L145:L153,$B$4)&gt;0,COUNTIF(L145:L153,$B$4),0),"")</f>
        <v/>
      </c>
      <c r="M161" s="539" t="str">
        <f>IF(IF(SUM(M166,M176,M186,M196,M206,M228)&gt;0,SUM(M166,M176,M186,M196,M206,M228),0)-IF(COUNTIF(M145:M153,$B$4)&gt;0,COUNTIF(M145:M153,$B$4),0)&gt;0,IF(SUM(M166,M176,M186,M196,M206,M228)&gt;0,SUM(M166,M176,M186,M196,M206,M228),0)-IF(COUNTIF(M145:M153,$B$4)&gt;0,COUNTIF(M145:M153,$B$4),0),"")</f>
        <v/>
      </c>
      <c r="N161" s="539">
        <f>IF(IF(SUM(N166,N176,N186,N196,N206,N228)&gt;0,SUM(N166,N176,N186,N196,N206,N228),0)-IF(COUNTIF(N145:N153,$B$4)&gt;0,COUNTIF(N145:N153,$B$4),0)&gt;0,IF(SUM(N166,N176,N186,N196,N206,N228)&gt;0,SUM(N166,N176,N186,N196,N206,N228),0)-IF(COUNTIF(N145:N153,$B$4)&gt;0,COUNTIF(N145:N153,$B$4),0),"")</f>
        <v>12</v>
      </c>
      <c r="O161" s="539" t="str">
        <f>IF(IF(SUM(O166,O176,O186,O196,O206,O228)&gt;0,SUM(O166,O176,O186,O196,O206,O228),0)-IF(COUNTIF(O145:O153,$B$4)&gt;0,COUNTIF(O145:O153,$B$4),0)&gt;0,IF(SUM(O166,O176,O186,O196,O206,O228)&gt;0,SUM(O166,O176,O186,O196,O206,O228),0)-IF(COUNTIF(O145:O153,$B$4)&gt;0,COUNTIF(O145:O153,$B$4),0),"")</f>
        <v/>
      </c>
      <c r="P161" s="539" t="str">
        <f>IF(IF(SUM(P166,P176,P186,P196,P206,P228)&gt;0,SUM(P166,P176,P186,P196,P206,P228),0)-IF(COUNTIF(P145:P153,$B$4)&gt;0,COUNTIF(P145:P153,$B$4),0)&gt;0,IF(SUM(P166,P176,P186,P196,P206,P228)&gt;0,SUM(P166,P176,P186,P196,P206,P228),0)-IF(COUNTIF(P145:P153,$B$4)&gt;0,COUNTIF(P145:P153,$B$4),0),"")</f>
        <v/>
      </c>
      <c r="Q161" s="539" t="str">
        <f>IF(IF(SUM(Q166,Q176,Q186,Q196,Q206,Q228)&gt;0,SUM(Q166,Q176,Q186,Q196,Q206,Q228),0)-IF(COUNTIF(Q145:Q153,$B$4)&gt;0,COUNTIF(Q145:Q153,$B$4),0)&gt;0,IF(SUM(Q166,Q176,Q186,Q196,Q206,Q228)&gt;0,SUM(Q166,Q176,Q186,Q196,Q206,Q228),0)-IF(COUNTIF(Q145:Q153,$B$4)&gt;0,COUNTIF(Q145:Q153,$B$4),0),"")</f>
        <v/>
      </c>
      <c r="R161" s="539" t="str">
        <f>IF(IF(SUM(R166,R176,R186,R196,R206,R228)&gt;0,SUM(R166,R176,R186,R196,R206,R228),0)-IF(COUNTIF(R145:R153,$B$4)&gt;0,COUNTIF(R145:R153,$B$4),0)&gt;0,IF(SUM(R166,R176,R186,R196,R206,R228)&gt;0,SUM(R166,R176,R186,R196,R206,R228),0)-IF(COUNTIF(R145:R153,$B$4)&gt;0,COUNTIF(R145:R153,$B$4),0),"")</f>
        <v/>
      </c>
      <c r="S161" s="539">
        <f>IF(IF(SUM(S166,S176,S186,S196,S206,S228)&gt;0,SUM(S166,S176,S186,S196,S206,S228),0)-IF(COUNTIF(S145:S153,$B$4)&gt;0,COUNTIF(S145:S153,$B$4),0)&gt;0,IF(SUM(S166,S176,S186,S196,S206,S228)&gt;0,SUM(S166,S176,S186,S196,S206,S228),0)-IF(COUNTIF(S145:S153,$B$4)&gt;0,COUNTIF(S145:S153,$B$4),0),"")</f>
        <v>20</v>
      </c>
      <c r="T161" s="539">
        <f>IF(IF(SUM(T166,T176,T186,T196,T206,T228)&gt;0,SUM(T166,T176,T186,T196,T206,T228),0)-IF(COUNTIF(T145:T153,$B$4)&gt;0,COUNTIF(T145:T153,$B$4),0)&gt;0,IF(SUM(T166,T176,T186,T196,T206,T228)&gt;0,SUM(T166,T176,T186,T196,T206,T228),0)-IF(COUNTIF(T145:T153,$B$4)&gt;0,COUNTIF(T145:T153,$B$4),0),"")</f>
        <v>12</v>
      </c>
    </row>
    <row r="162" spans="2:20" x14ac:dyDescent="0.2">
      <c r="B162" s="535" t="s">
        <v>634</v>
      </c>
      <c r="C162" s="531"/>
      <c r="D162" s="539">
        <f>IF(SUM(D166,D176,D186,D196,D206,D228)&gt;0,SUM(D166,D176,D186,D196,D206,D228),"")</f>
        <v>33</v>
      </c>
      <c r="E162" s="539">
        <f>IF(SUM(E166,E176,E186,E196,E206,E228)&gt;0,SUM(E166,E176,E186,E196,E206,E228),"")</f>
        <v>27</v>
      </c>
      <c r="F162" s="539">
        <f>IF(SUM(F166,F176,F186,F196,F206,F228)&gt;0,SUM(F166,F176,F186,F196,F206,F228),"")</f>
        <v>9</v>
      </c>
      <c r="G162" s="539">
        <f>IF(SUM(G166,G176,G186,G196,G206,G228)&gt;0,SUM(G166,G176,G186,G196,G206,G228),"")</f>
        <v>5</v>
      </c>
      <c r="H162" s="539" t="str">
        <f>IF(SUM(H166,H176,H186,H196,H206,H228)&gt;0,SUM(H166,H176,H186,H196,H206,H228),"")</f>
        <v/>
      </c>
      <c r="I162" s="539" t="str">
        <f>IF(SUM(I166,I176,I186,I196,I206,I228)&gt;0,SUM(I166,I176,I186,I196,I206,I228),"")</f>
        <v/>
      </c>
      <c r="J162" s="539" t="str">
        <f>IF(SUM(J166,J176,J186,J196,J206,J228)&gt;0,SUM(J166,J176,J186,J196,J206,J228),"")</f>
        <v/>
      </c>
      <c r="K162" s="539" t="str">
        <f>IF(SUM(K166,K176,K186,K196,K206,K228)&gt;0,SUM(K166,K176,K186,K196,K206,K228),"")</f>
        <v/>
      </c>
      <c r="L162" s="539" t="str">
        <f>IF(SUM(L166,L176,L186,L196,L206,L228)&gt;0,SUM(L166,L176,L186,L196,L206,L228),"")</f>
        <v/>
      </c>
      <c r="M162" s="539" t="str">
        <f>IF(SUM(M166,M176,M186,M196,M206,M228)&gt;0,SUM(M166,M176,M186,M196,M206,M228),"")</f>
        <v/>
      </c>
      <c r="N162" s="539">
        <f>IF(SUM(N166,N176,N186,N196,N206,N228)&gt;0,SUM(N166,N176,N186,N196,N206,N228),"")</f>
        <v>16</v>
      </c>
      <c r="O162" s="539" t="str">
        <f>IF(SUM(O166,O176,O186,O196,O206,O228)&gt;0,SUM(O166,O176,O186,O196,O206,O228),"")</f>
        <v/>
      </c>
      <c r="P162" s="539" t="str">
        <f>IF(SUM(P166,P176,P186,P196,P206,P228)&gt;0,SUM(P166,P176,P186,P196,P206,P228),"")</f>
        <v/>
      </c>
      <c r="Q162" s="539" t="str">
        <f>IF(SUM(Q166,Q176,Q186,Q196,Q206,Q228)&gt;0,SUM(Q166,Q176,Q186,Q196,Q206,Q228),"")</f>
        <v/>
      </c>
      <c r="R162" s="539" t="str">
        <f>IF(SUM(R166,R176,R186,R196,R206,R228)&gt;0,SUM(R166,R176,R186,R196,R206,R228),"")</f>
        <v/>
      </c>
      <c r="S162" s="539">
        <f>IF(SUM(S166,S176,S186,S196,S206,S228)&gt;0,SUM(S166,S176,S186,S196,S206,S228),"")</f>
        <v>25</v>
      </c>
      <c r="T162" s="539">
        <f>IF(SUM(T166,T176,T186,T196,T206,T228)&gt;0,SUM(T166,T176,T186,T196,T206,T228),"")</f>
        <v>12</v>
      </c>
    </row>
    <row r="163" spans="2:20" x14ac:dyDescent="0.2">
      <c r="B163" s="540" t="s">
        <v>623</v>
      </c>
      <c r="C163" s="531"/>
      <c r="D163" s="539" t="str">
        <f>IF(COUNTIF(D164:D205,'Dados de Físico Semanal'!$C$2)&gt;0,COUNTIF(D164:D205,'Dados de Físico Semanal'!$C$2),"")</f>
        <v/>
      </c>
      <c r="E163" s="539" t="str">
        <f>IF(COUNTIF(E164:E205,'Dados de Físico Semanal'!$C$2)&gt;0,COUNTIF(E164:E205,'Dados de Físico Semanal'!$C$2),"")</f>
        <v/>
      </c>
      <c r="F163" s="539" t="str">
        <f>IF(COUNTIF(F164:F205,'Dados de Físico Semanal'!$C$2)&gt;0,COUNTIF(F164:F205,'Dados de Físico Semanal'!$C$2),"")</f>
        <v/>
      </c>
      <c r="G163" s="539" t="str">
        <f>IF(COUNTIF(G164:G205,'Dados de Físico Semanal'!$C$2)&gt;0,COUNTIF(G164:G205,'Dados de Físico Semanal'!$C$2),"")</f>
        <v/>
      </c>
      <c r="H163" s="539" t="str">
        <f>IF(COUNTIF(H164:H205,'Dados de Físico Semanal'!$C$2)&gt;0,COUNTIF(H164:H205,'Dados de Físico Semanal'!$C$2),"")</f>
        <v/>
      </c>
      <c r="I163" s="539" t="str">
        <f>IF(COUNTIF(I164:I205,'Dados de Físico Semanal'!$C$2)&gt;0,COUNTIF(I164:I205,'Dados de Físico Semanal'!$C$2),"")</f>
        <v/>
      </c>
      <c r="J163" s="539" t="str">
        <f>IF(COUNTIF(J164:J205,'Dados de Físico Semanal'!$C$2)&gt;0,COUNTIF(J164:J205,'Dados de Físico Semanal'!$C$2),"")</f>
        <v/>
      </c>
      <c r="K163" s="539" t="str">
        <f>IF(COUNTIF(K164:K205,'Dados de Físico Semanal'!$C$2)&gt;0,COUNTIF(K164:K205,'Dados de Físico Semanal'!$C$2),"")</f>
        <v/>
      </c>
      <c r="L163" s="539" t="str">
        <f>IF(COUNTIF(L164:L205,'Dados de Físico Semanal'!$C$2)&gt;0,COUNTIF(L164:L205,'Dados de Físico Semanal'!$C$2),"")</f>
        <v/>
      </c>
      <c r="M163" s="539" t="str">
        <f>IF(COUNTIF(M164:M205,'Dados de Físico Semanal'!$C$2)&gt;0,COUNTIF(M164:M205,'Dados de Físico Semanal'!$C$2),"")</f>
        <v/>
      </c>
      <c r="N163" s="539">
        <f>IF(COUNTIF(N164:N205,'Dados de Físico Semanal'!$C$2)&gt;0,COUNTIF(N164:N205,'Dados de Físico Semanal'!$C$2),"")</f>
        <v>1</v>
      </c>
      <c r="O163" s="539" t="str">
        <f>IF(COUNTIF(O164:O205,'Dados de Físico Semanal'!$C$2)&gt;0,COUNTIF(O164:O205,'Dados de Físico Semanal'!$C$2),"")</f>
        <v/>
      </c>
      <c r="P163" s="539" t="str">
        <f>IF(COUNTIF(P164:P205,'Dados de Físico Semanal'!$C$2)&gt;0,COUNTIF(P164:P205,'Dados de Físico Semanal'!$C$2),"")</f>
        <v/>
      </c>
      <c r="Q163" s="539" t="str">
        <f>IF(COUNTIF(Q164:Q205,'Dados de Físico Semanal'!$C$2)&gt;0,COUNTIF(Q164:Q205,'Dados de Físico Semanal'!$C$2),"")</f>
        <v/>
      </c>
      <c r="R163" s="539" t="str">
        <f>IF(COUNTIF(R164:R205,'Dados de Físico Semanal'!$C$2)&gt;0,COUNTIF(R164:R205,'Dados de Físico Semanal'!$C$2),"")</f>
        <v/>
      </c>
      <c r="S163" s="539">
        <f>IF(COUNTIF(S164:S205,'Dados de Físico Semanal'!$C$2)&gt;0,COUNTIF(S164:S205,'Dados de Físico Semanal'!$C$2),"")</f>
        <v>2</v>
      </c>
      <c r="T163" s="539" t="str">
        <f>IF(COUNTIF(T164:T205,'Dados de Físico Semanal'!$C$2)&gt;0,COUNTIF(T164:T205,'Dados de Físico Semanal'!$C$2),"")</f>
        <v/>
      </c>
    </row>
    <row r="164" spans="2:20" x14ac:dyDescent="0.2">
      <c r="B164" s="546">
        <v>44743</v>
      </c>
      <c r="C164" s="524">
        <f>IF(COUNTIF(D164:T164,$B$4)&gt;0,COUNTIF(D164:T164,$B$4),"")</f>
        <v>3</v>
      </c>
      <c r="D164" s="548" t="s">
        <v>407</v>
      </c>
      <c r="E164" s="548" t="s">
        <v>407</v>
      </c>
      <c r="F164" s="548"/>
      <c r="G164" s="548"/>
      <c r="H164" s="548"/>
      <c r="I164" s="548"/>
      <c r="J164" s="548"/>
      <c r="K164" s="648"/>
      <c r="L164" s="575"/>
      <c r="M164" s="548"/>
      <c r="N164" s="548" t="s">
        <v>407</v>
      </c>
      <c r="O164" s="548"/>
      <c r="P164" s="548"/>
      <c r="Q164" s="548"/>
      <c r="R164" s="548"/>
      <c r="S164" s="548" t="s">
        <v>596</v>
      </c>
      <c r="T164" s="549"/>
    </row>
    <row r="165" spans="2:20" x14ac:dyDescent="0.2">
      <c r="B165" s="546">
        <v>44744</v>
      </c>
      <c r="C165" s="187">
        <f>IF(COUNTIF(D165:T165,$B$4)&gt;0,COUNTIF(D165:T165,$B$4),"")</f>
        <v>3</v>
      </c>
      <c r="D165" s="548" t="s">
        <v>407</v>
      </c>
      <c r="E165" s="548" t="s">
        <v>407</v>
      </c>
      <c r="F165" s="548"/>
      <c r="G165" s="548"/>
      <c r="H165" s="548"/>
      <c r="I165" s="548"/>
      <c r="J165" s="548"/>
      <c r="K165" s="648"/>
      <c r="L165" s="575"/>
      <c r="M165" s="548"/>
      <c r="N165" s="548" t="s">
        <v>407</v>
      </c>
      <c r="O165" s="548"/>
      <c r="P165" s="548"/>
      <c r="Q165" s="548"/>
      <c r="R165" s="548"/>
      <c r="S165" s="548" t="s">
        <v>596</v>
      </c>
      <c r="T165" s="549"/>
    </row>
    <row r="166" spans="2:20" x14ac:dyDescent="0.2">
      <c r="B166" s="599" t="s">
        <v>610</v>
      </c>
      <c r="C166" s="524"/>
      <c r="D166" s="550">
        <f t="shared" ref="D166:T166" si="100">IF(COUNTIF(D150:D153,$B$4)+COUNTIF(D164:D164,$B$4)+COUNTIF(D145:D149,$B$4)&gt;0,COUNTIF(D150:D153,$B$4)+COUNTIF(D164:D164,$B$4)+COUNTIF(D145:D149,$B$4),"")</f>
        <v>6</v>
      </c>
      <c r="E166" s="550">
        <f t="shared" si="100"/>
        <v>6</v>
      </c>
      <c r="F166" s="550" t="str">
        <f t="shared" ref="F166" si="101">IF(COUNTIF(F150:F153,$B$4)+COUNTIF(F164:F164,$B$4)+COUNTIF(F145:F149,$B$4)&gt;0,COUNTIF(F150:F153,$B$4)+COUNTIF(F164:F164,$B$4)+COUNTIF(F145:F149,$B$4),"")</f>
        <v/>
      </c>
      <c r="G166" s="550" t="str">
        <f t="shared" si="100"/>
        <v/>
      </c>
      <c r="H166" s="550" t="str">
        <f t="shared" si="100"/>
        <v/>
      </c>
      <c r="I166" s="550" t="str">
        <f t="shared" si="100"/>
        <v/>
      </c>
      <c r="J166" s="550" t="str">
        <f t="shared" si="100"/>
        <v/>
      </c>
      <c r="K166" s="649" t="str">
        <f t="shared" si="100"/>
        <v/>
      </c>
      <c r="L166" s="644" t="str">
        <f t="shared" si="100"/>
        <v/>
      </c>
      <c r="M166" s="550" t="str">
        <f t="shared" si="100"/>
        <v/>
      </c>
      <c r="N166" s="550">
        <f t="shared" si="100"/>
        <v>5</v>
      </c>
      <c r="O166" s="550" t="str">
        <f t="shared" si="100"/>
        <v/>
      </c>
      <c r="P166" s="550" t="str">
        <f t="shared" si="100"/>
        <v/>
      </c>
      <c r="Q166" s="550" t="str">
        <f t="shared" si="100"/>
        <v/>
      </c>
      <c r="R166" s="550" t="str">
        <f t="shared" si="100"/>
        <v/>
      </c>
      <c r="S166" s="550">
        <f t="shared" si="100"/>
        <v>5</v>
      </c>
      <c r="T166" s="550" t="str">
        <f t="shared" si="100"/>
        <v/>
      </c>
    </row>
    <row r="167" spans="2:20" x14ac:dyDescent="0.2">
      <c r="B167" s="586" t="s">
        <v>611</v>
      </c>
      <c r="C167" s="552">
        <f ca="1">IF(B165&lt;=TODAY(),SUM(D167:T167),"")</f>
        <v>2700</v>
      </c>
      <c r="D167" s="550">
        <f t="shared" ref="D167:T167" si="102">IF(COUNTIF(D150:D153,$B$4)+COUNTIF(D164,$B$4)+COUNTIF(D145:D149,$B$4)&gt;0,(COUNTIF(D150:D153,$B$4)+COUNTIF(D164,$B$4)+COUNTIF(D145:D149,$B$4))*D5,"")</f>
        <v>810</v>
      </c>
      <c r="E167" s="550">
        <f t="shared" si="102"/>
        <v>990</v>
      </c>
      <c r="F167" s="550" t="str">
        <f t="shared" ref="F167" si="103">IF(COUNTIF(F150:F153,$B$4)+COUNTIF(F164,$B$4)+COUNTIF(F145:F149,$B$4)&gt;0,(COUNTIF(F150:F153,$B$4)+COUNTIF(F164,$B$4)+COUNTIF(F145:F149,$B$4))*F5,"")</f>
        <v/>
      </c>
      <c r="G167" s="550" t="str">
        <f t="shared" si="102"/>
        <v/>
      </c>
      <c r="H167" s="550" t="str">
        <f t="shared" si="102"/>
        <v/>
      </c>
      <c r="I167" s="550" t="str">
        <f t="shared" si="102"/>
        <v/>
      </c>
      <c r="J167" s="550" t="str">
        <f t="shared" si="102"/>
        <v/>
      </c>
      <c r="K167" s="649" t="str">
        <f t="shared" si="102"/>
        <v/>
      </c>
      <c r="L167" s="644" t="str">
        <f t="shared" si="102"/>
        <v/>
      </c>
      <c r="M167" s="550" t="str">
        <f t="shared" si="102"/>
        <v/>
      </c>
      <c r="N167" s="550">
        <f t="shared" si="102"/>
        <v>450</v>
      </c>
      <c r="O167" s="550" t="str">
        <f t="shared" si="102"/>
        <v/>
      </c>
      <c r="P167" s="550" t="str">
        <f t="shared" si="102"/>
        <v/>
      </c>
      <c r="Q167" s="550" t="str">
        <f t="shared" si="102"/>
        <v/>
      </c>
      <c r="R167" s="550" t="str">
        <f t="shared" si="102"/>
        <v/>
      </c>
      <c r="S167" s="550">
        <f t="shared" si="102"/>
        <v>450</v>
      </c>
      <c r="T167" s="550" t="str">
        <f t="shared" si="102"/>
        <v/>
      </c>
    </row>
    <row r="168" spans="2:20" x14ac:dyDescent="0.2">
      <c r="B168" s="555"/>
      <c r="C168" s="632">
        <f ca="1">IF(C167&lt;&gt;"",SUM(D168:T168)-C167,"")</f>
        <v>0</v>
      </c>
      <c r="D168" s="556">
        <v>810</v>
      </c>
      <c r="E168" s="556">
        <v>990</v>
      </c>
      <c r="F168" s="556"/>
      <c r="G168" s="556"/>
      <c r="H168" s="556"/>
      <c r="I168" s="556"/>
      <c r="J168" s="556"/>
      <c r="K168" s="651"/>
      <c r="L168" s="646"/>
      <c r="M168" s="556"/>
      <c r="N168" s="556">
        <v>450</v>
      </c>
      <c r="O168" s="556"/>
      <c r="P168" s="556"/>
      <c r="Q168" s="556"/>
      <c r="R168" s="556"/>
      <c r="S168" s="556">
        <v>450</v>
      </c>
      <c r="T168" s="556"/>
    </row>
    <row r="169" spans="2:20" x14ac:dyDescent="0.2">
      <c r="B169" s="615">
        <v>44745</v>
      </c>
      <c r="C169" s="616" t="str">
        <f t="shared" ref="C169:C175" si="104">IF(COUNTIF(D169:T169,$B$4)&gt;0,COUNTIF(D169:T169,$B$4),"")</f>
        <v/>
      </c>
      <c r="D169" s="593"/>
      <c r="E169" s="593"/>
      <c r="F169" s="593"/>
      <c r="G169" s="593"/>
      <c r="H169" s="593"/>
      <c r="I169" s="593"/>
      <c r="J169" s="593"/>
      <c r="K169" s="657"/>
      <c r="L169" s="655"/>
      <c r="M169" s="593"/>
      <c r="N169" s="593"/>
      <c r="O169" s="593"/>
      <c r="P169" s="593"/>
      <c r="Q169" s="593"/>
      <c r="R169" s="593"/>
      <c r="S169" s="593"/>
      <c r="T169" s="594"/>
    </row>
    <row r="170" spans="2:20" x14ac:dyDescent="0.2">
      <c r="B170" s="546">
        <v>44746</v>
      </c>
      <c r="C170" s="601">
        <f t="shared" si="104"/>
        <v>3</v>
      </c>
      <c r="D170" s="606" t="s">
        <v>407</v>
      </c>
      <c r="E170" s="606" t="s">
        <v>407</v>
      </c>
      <c r="F170" s="606"/>
      <c r="G170" s="606"/>
      <c r="H170" s="606"/>
      <c r="I170" s="606"/>
      <c r="J170" s="606"/>
      <c r="K170" s="663"/>
      <c r="L170" s="659"/>
      <c r="M170" s="606"/>
      <c r="N170" s="606" t="s">
        <v>596</v>
      </c>
      <c r="O170" s="606"/>
      <c r="P170" s="606"/>
      <c r="Q170" s="606"/>
      <c r="R170" s="606"/>
      <c r="S170" s="606" t="s">
        <v>407</v>
      </c>
      <c r="T170" s="606"/>
    </row>
    <row r="171" spans="2:20" x14ac:dyDescent="0.2">
      <c r="B171" s="546">
        <v>44747</v>
      </c>
      <c r="C171" s="524">
        <f t="shared" si="104"/>
        <v>4</v>
      </c>
      <c r="D171" s="548" t="s">
        <v>407</v>
      </c>
      <c r="E171" s="548" t="s">
        <v>407</v>
      </c>
      <c r="F171" s="548"/>
      <c r="G171" s="548"/>
      <c r="H171" s="548"/>
      <c r="I171" s="548"/>
      <c r="J171" s="548"/>
      <c r="K171" s="648"/>
      <c r="L171" s="575"/>
      <c r="M171" s="548"/>
      <c r="N171" s="548" t="s">
        <v>407</v>
      </c>
      <c r="O171" s="548"/>
      <c r="P171" s="548"/>
      <c r="Q171" s="548"/>
      <c r="R171" s="548"/>
      <c r="S171" s="548" t="s">
        <v>407</v>
      </c>
      <c r="T171" s="548"/>
    </row>
    <row r="172" spans="2:20" x14ac:dyDescent="0.2">
      <c r="B172" s="546">
        <v>44748</v>
      </c>
      <c r="C172" s="524">
        <f t="shared" si="104"/>
        <v>4</v>
      </c>
      <c r="D172" s="548" t="s">
        <v>407</v>
      </c>
      <c r="E172" s="548" t="s">
        <v>407</v>
      </c>
      <c r="F172" s="548"/>
      <c r="G172" s="548"/>
      <c r="H172" s="548"/>
      <c r="I172" s="548"/>
      <c r="J172" s="548"/>
      <c r="K172" s="648"/>
      <c r="L172" s="575"/>
      <c r="M172" s="548"/>
      <c r="N172" s="548" t="s">
        <v>407</v>
      </c>
      <c r="O172" s="548"/>
      <c r="P172" s="548"/>
      <c r="Q172" s="548"/>
      <c r="R172" s="548"/>
      <c r="S172" s="548" t="s">
        <v>407</v>
      </c>
      <c r="T172" s="548"/>
    </row>
    <row r="173" spans="2:20" x14ac:dyDescent="0.2">
      <c r="B173" s="546">
        <v>44749</v>
      </c>
      <c r="C173" s="524">
        <f t="shared" si="104"/>
        <v>4</v>
      </c>
      <c r="D173" s="548" t="s">
        <v>407</v>
      </c>
      <c r="E173" s="548" t="s">
        <v>407</v>
      </c>
      <c r="F173" s="548"/>
      <c r="G173" s="548"/>
      <c r="H173" s="548"/>
      <c r="I173" s="548"/>
      <c r="J173" s="548"/>
      <c r="K173" s="648"/>
      <c r="L173" s="575"/>
      <c r="M173" s="548"/>
      <c r="N173" s="548" t="s">
        <v>407</v>
      </c>
      <c r="O173" s="548"/>
      <c r="P173" s="548"/>
      <c r="Q173" s="548"/>
      <c r="R173" s="548"/>
      <c r="S173" s="548" t="s">
        <v>407</v>
      </c>
      <c r="T173" s="548"/>
    </row>
    <row r="174" spans="2:20" x14ac:dyDescent="0.2">
      <c r="B174" s="546">
        <v>44750</v>
      </c>
      <c r="C174" s="524">
        <f t="shared" si="104"/>
        <v>4</v>
      </c>
      <c r="D174" s="548" t="s">
        <v>407</v>
      </c>
      <c r="E174" s="548" t="s">
        <v>407</v>
      </c>
      <c r="F174" s="548"/>
      <c r="G174" s="548"/>
      <c r="H174" s="548"/>
      <c r="I174" s="548"/>
      <c r="J174" s="548"/>
      <c r="K174" s="648"/>
      <c r="L174" s="575"/>
      <c r="M174" s="548"/>
      <c r="N174" s="548" t="s">
        <v>407</v>
      </c>
      <c r="O174" s="548"/>
      <c r="P174" s="548"/>
      <c r="Q174" s="548"/>
      <c r="R174" s="548"/>
      <c r="S174" s="548" t="s">
        <v>407</v>
      </c>
      <c r="T174" s="548"/>
    </row>
    <row r="175" spans="2:20" x14ac:dyDescent="0.2">
      <c r="B175" s="546">
        <v>44751</v>
      </c>
      <c r="C175" s="524">
        <f t="shared" si="104"/>
        <v>4</v>
      </c>
      <c r="D175" s="548" t="s">
        <v>407</v>
      </c>
      <c r="E175" s="548" t="s">
        <v>407</v>
      </c>
      <c r="F175" s="548"/>
      <c r="G175" s="548"/>
      <c r="H175" s="548"/>
      <c r="I175" s="548"/>
      <c r="J175" s="548"/>
      <c r="K175" s="648"/>
      <c r="L175" s="575"/>
      <c r="M175" s="548"/>
      <c r="N175" s="548" t="s">
        <v>407</v>
      </c>
      <c r="O175" s="548"/>
      <c r="P175" s="548"/>
      <c r="Q175" s="548"/>
      <c r="R175" s="548"/>
      <c r="S175" s="548" t="s">
        <v>407</v>
      </c>
      <c r="T175" s="548"/>
    </row>
    <row r="176" spans="2:20" x14ac:dyDescent="0.2">
      <c r="B176" s="599" t="s">
        <v>610</v>
      </c>
      <c r="C176" s="524"/>
      <c r="D176" s="550">
        <f>IF(COUNTIF(D170:D174,$B$4)+COUNTIF(D165:D169,$B$4)&gt;0,COUNTIF(D170:D174,$B$4)+COUNTIF(D165:D169,$B$4),"")</f>
        <v>6</v>
      </c>
      <c r="E176" s="550">
        <f t="shared" ref="E176:T176" si="105">IF(COUNTIF(E170:E174,$B$4)+COUNTIF(E165:E169,$B$4)&gt;0,COUNTIF(E170:E174,$B$4)+COUNTIF(E165:E169,$B$4),"")</f>
        <v>6</v>
      </c>
      <c r="F176" s="550" t="str">
        <f t="shared" ref="F176" si="106">IF(COUNTIF(F170:F174,$B$4)+COUNTIF(F165:F169,$B$4)&gt;0,COUNTIF(F170:F174,$B$4)+COUNTIF(F165:F169,$B$4),"")</f>
        <v/>
      </c>
      <c r="G176" s="550" t="str">
        <f t="shared" ref="G176" si="107">IF(COUNTIF(G170:G174,$B$4)+COUNTIF(G165:G169,$B$4)&gt;0,COUNTIF(G170:G174,$B$4)+COUNTIF(G165:G169,$B$4),"")</f>
        <v/>
      </c>
      <c r="H176" s="550" t="str">
        <f t="shared" si="105"/>
        <v/>
      </c>
      <c r="I176" s="550" t="str">
        <f t="shared" si="105"/>
        <v/>
      </c>
      <c r="J176" s="550" t="str">
        <f t="shared" si="105"/>
        <v/>
      </c>
      <c r="K176" s="649" t="str">
        <f t="shared" si="105"/>
        <v/>
      </c>
      <c r="L176" s="644" t="str">
        <f t="shared" si="105"/>
        <v/>
      </c>
      <c r="M176" s="550" t="str">
        <f t="shared" si="105"/>
        <v/>
      </c>
      <c r="N176" s="550">
        <f t="shared" si="105"/>
        <v>5</v>
      </c>
      <c r="O176" s="550" t="str">
        <f t="shared" si="105"/>
        <v/>
      </c>
      <c r="P176" s="550" t="str">
        <f t="shared" si="105"/>
        <v/>
      </c>
      <c r="Q176" s="550" t="str">
        <f t="shared" si="105"/>
        <v/>
      </c>
      <c r="R176" s="550" t="str">
        <f t="shared" si="105"/>
        <v/>
      </c>
      <c r="S176" s="550">
        <f t="shared" si="105"/>
        <v>5</v>
      </c>
      <c r="T176" s="550" t="str">
        <f t="shared" si="105"/>
        <v/>
      </c>
    </row>
    <row r="177" spans="2:20" x14ac:dyDescent="0.2">
      <c r="B177" s="586" t="s">
        <v>611</v>
      </c>
      <c r="C177" s="552">
        <f ca="1">IF(B175&lt;=TODAY(),SUM(D177:T177),"")</f>
        <v>2700</v>
      </c>
      <c r="D177" s="553">
        <f>IF(COUNTIF(D170:D174,$B$4)+COUNTIF(D165:D169,$B$4)&gt;0,(COUNTIF(D170:D174,$B$4)+COUNTIF(D165:D169,$B$4))*D$5,"")</f>
        <v>810</v>
      </c>
      <c r="E177" s="553">
        <f t="shared" ref="E177:T177" si="108">IF(COUNTIF(E170:E174,$B$4)+COUNTIF(E165:E169,$B$4)&gt;0,(COUNTIF(E170:E174,$B$4)+COUNTIF(E165:E169,$B$4))*E$5,"")</f>
        <v>990</v>
      </c>
      <c r="F177" s="553" t="str">
        <f t="shared" ref="F177" si="109">IF(COUNTIF(F170:F174,$B$4)+COUNTIF(F165:F169,$B$4)&gt;0,(COUNTIF(F170:F174,$B$4)+COUNTIF(F165:F169,$B$4))*F$5,"")</f>
        <v/>
      </c>
      <c r="G177" s="553" t="str">
        <f t="shared" ref="G177" si="110">IF(COUNTIF(G170:G174,$B$4)+COUNTIF(G165:G169,$B$4)&gt;0,(COUNTIF(G170:G174,$B$4)+COUNTIF(G165:G169,$B$4))*G$5,"")</f>
        <v/>
      </c>
      <c r="H177" s="553" t="str">
        <f t="shared" si="108"/>
        <v/>
      </c>
      <c r="I177" s="553" t="str">
        <f t="shared" si="108"/>
        <v/>
      </c>
      <c r="J177" s="553" t="str">
        <f t="shared" si="108"/>
        <v/>
      </c>
      <c r="K177" s="650" t="str">
        <f t="shared" si="108"/>
        <v/>
      </c>
      <c r="L177" s="645" t="str">
        <f t="shared" si="108"/>
        <v/>
      </c>
      <c r="M177" s="553" t="str">
        <f t="shared" si="108"/>
        <v/>
      </c>
      <c r="N177" s="553">
        <f t="shared" si="108"/>
        <v>450</v>
      </c>
      <c r="O177" s="553" t="str">
        <f t="shared" si="108"/>
        <v/>
      </c>
      <c r="P177" s="553" t="str">
        <f t="shared" si="108"/>
        <v/>
      </c>
      <c r="Q177" s="553" t="str">
        <f t="shared" si="108"/>
        <v/>
      </c>
      <c r="R177" s="553" t="str">
        <f t="shared" si="108"/>
        <v/>
      </c>
      <c r="S177" s="553">
        <f t="shared" si="108"/>
        <v>450</v>
      </c>
      <c r="T177" s="553" t="str">
        <f t="shared" si="108"/>
        <v/>
      </c>
    </row>
    <row r="178" spans="2:20" x14ac:dyDescent="0.2">
      <c r="B178" s="555"/>
      <c r="C178" s="632">
        <f ca="1">IF(C177&lt;&gt;"",SUM(D178:T178)-C177,"")</f>
        <v>0</v>
      </c>
      <c r="D178" s="556">
        <v>810</v>
      </c>
      <c r="E178" s="556">
        <v>990</v>
      </c>
      <c r="F178" s="556"/>
      <c r="G178" s="556"/>
      <c r="H178" s="556"/>
      <c r="I178" s="556"/>
      <c r="J178" s="556"/>
      <c r="K178" s="651"/>
      <c r="L178" s="646"/>
      <c r="M178" s="556"/>
      <c r="N178" s="556">
        <v>450</v>
      </c>
      <c r="O178" s="556"/>
      <c r="P178" s="556"/>
      <c r="Q178" s="556"/>
      <c r="R178" s="556"/>
      <c r="S178" s="556">
        <v>450</v>
      </c>
      <c r="T178" s="556"/>
    </row>
    <row r="179" spans="2:20" x14ac:dyDescent="0.2">
      <c r="B179" s="615">
        <v>44752</v>
      </c>
      <c r="C179" s="616" t="str">
        <f t="shared" ref="C179:C185" si="111">IF(COUNTIF(D179:T179,$B$4)&gt;0,COUNTIF(D179:T179,$B$4),"")</f>
        <v/>
      </c>
      <c r="D179" s="593"/>
      <c r="E179" s="593"/>
      <c r="F179" s="593"/>
      <c r="G179" s="593"/>
      <c r="H179" s="593"/>
      <c r="I179" s="593"/>
      <c r="J179" s="593"/>
      <c r="K179" s="657"/>
      <c r="L179" s="655"/>
      <c r="M179" s="593"/>
      <c r="N179" s="593"/>
      <c r="O179" s="593"/>
      <c r="P179" s="593"/>
      <c r="Q179" s="593"/>
      <c r="R179" s="593"/>
      <c r="S179" s="593"/>
      <c r="T179" s="594"/>
    </row>
    <row r="180" spans="2:20" x14ac:dyDescent="0.2">
      <c r="B180" s="546">
        <v>44753</v>
      </c>
      <c r="C180" s="524">
        <f t="shared" si="111"/>
        <v>5</v>
      </c>
      <c r="D180" s="606" t="s">
        <v>407</v>
      </c>
      <c r="E180" s="606" t="s">
        <v>407</v>
      </c>
      <c r="F180" s="606"/>
      <c r="G180" s="606" t="s">
        <v>407</v>
      </c>
      <c r="H180" s="606"/>
      <c r="I180" s="606"/>
      <c r="J180" s="606"/>
      <c r="K180" s="663"/>
      <c r="L180" s="659"/>
      <c r="M180" s="606"/>
      <c r="N180" s="606" t="s">
        <v>407</v>
      </c>
      <c r="O180" s="606"/>
      <c r="P180" s="606"/>
      <c r="Q180" s="606"/>
      <c r="R180" s="606"/>
      <c r="S180" s="606" t="s">
        <v>407</v>
      </c>
      <c r="T180" s="606"/>
    </row>
    <row r="181" spans="2:20" x14ac:dyDescent="0.2">
      <c r="B181" s="546">
        <v>44754</v>
      </c>
      <c r="C181" s="524">
        <f t="shared" si="111"/>
        <v>5</v>
      </c>
      <c r="D181" s="548" t="s">
        <v>407</v>
      </c>
      <c r="E181" s="548" t="s">
        <v>407</v>
      </c>
      <c r="F181" s="548"/>
      <c r="G181" s="548" t="s">
        <v>407</v>
      </c>
      <c r="H181" s="548"/>
      <c r="I181" s="548"/>
      <c r="J181" s="548"/>
      <c r="K181" s="648"/>
      <c r="L181" s="575"/>
      <c r="M181" s="548"/>
      <c r="N181" s="548" t="s">
        <v>407</v>
      </c>
      <c r="O181" s="548"/>
      <c r="P181" s="548"/>
      <c r="Q181" s="548"/>
      <c r="R181" s="548"/>
      <c r="S181" s="548" t="s">
        <v>407</v>
      </c>
      <c r="T181" s="548"/>
    </row>
    <row r="182" spans="2:20" x14ac:dyDescent="0.2">
      <c r="B182" s="546">
        <v>44755</v>
      </c>
      <c r="C182" s="524">
        <f t="shared" si="111"/>
        <v>5</v>
      </c>
      <c r="D182" s="548" t="s">
        <v>407</v>
      </c>
      <c r="E182" s="548" t="s">
        <v>407</v>
      </c>
      <c r="F182" s="548"/>
      <c r="G182" s="548" t="s">
        <v>407</v>
      </c>
      <c r="H182" s="548"/>
      <c r="I182" s="548"/>
      <c r="J182" s="548"/>
      <c r="K182" s="648"/>
      <c r="L182" s="575"/>
      <c r="M182" s="548"/>
      <c r="N182" s="548" t="s">
        <v>407</v>
      </c>
      <c r="O182" s="548"/>
      <c r="P182" s="548"/>
      <c r="Q182" s="548"/>
      <c r="R182" s="548"/>
      <c r="S182" s="548" t="s">
        <v>407</v>
      </c>
      <c r="T182" s="548"/>
    </row>
    <row r="183" spans="2:20" x14ac:dyDescent="0.2">
      <c r="B183" s="546">
        <v>44756</v>
      </c>
      <c r="C183" s="524">
        <f t="shared" si="111"/>
        <v>5</v>
      </c>
      <c r="D183" s="547" t="s">
        <v>407</v>
      </c>
      <c r="E183" s="547" t="s">
        <v>407</v>
      </c>
      <c r="F183" s="547"/>
      <c r="G183" s="547" t="s">
        <v>407</v>
      </c>
      <c r="H183" s="548"/>
      <c r="I183" s="548"/>
      <c r="J183" s="548"/>
      <c r="K183" s="648"/>
      <c r="L183" s="575"/>
      <c r="M183" s="548"/>
      <c r="N183" s="547" t="s">
        <v>407</v>
      </c>
      <c r="O183" s="548"/>
      <c r="P183" s="548"/>
      <c r="Q183" s="548"/>
      <c r="R183" s="548"/>
      <c r="S183" s="547" t="s">
        <v>407</v>
      </c>
      <c r="T183" s="548"/>
    </row>
    <row r="184" spans="2:20" x14ac:dyDescent="0.2">
      <c r="B184" s="546">
        <v>44757</v>
      </c>
      <c r="C184" s="524">
        <f t="shared" si="111"/>
        <v>5</v>
      </c>
      <c r="D184" s="547" t="s">
        <v>407</v>
      </c>
      <c r="E184" s="547" t="s">
        <v>407</v>
      </c>
      <c r="F184" s="547"/>
      <c r="G184" s="547" t="s">
        <v>407</v>
      </c>
      <c r="H184" s="548"/>
      <c r="I184" s="548"/>
      <c r="J184" s="548"/>
      <c r="K184" s="648"/>
      <c r="L184" s="575"/>
      <c r="M184" s="548"/>
      <c r="N184" s="547" t="s">
        <v>407</v>
      </c>
      <c r="O184" s="548"/>
      <c r="P184" s="548"/>
      <c r="Q184" s="548"/>
      <c r="R184" s="548"/>
      <c r="S184" s="547" t="s">
        <v>407</v>
      </c>
      <c r="T184" s="548"/>
    </row>
    <row r="185" spans="2:20" x14ac:dyDescent="0.2">
      <c r="B185" s="546">
        <v>44758</v>
      </c>
      <c r="C185" s="524">
        <f t="shared" si="111"/>
        <v>3</v>
      </c>
      <c r="D185" s="547" t="s">
        <v>407</v>
      </c>
      <c r="E185" s="547" t="s">
        <v>407</v>
      </c>
      <c r="F185" s="547"/>
      <c r="G185" s="547" t="s">
        <v>601</v>
      </c>
      <c r="H185" s="548"/>
      <c r="I185" s="548"/>
      <c r="J185" s="548"/>
      <c r="K185" s="648"/>
      <c r="L185" s="575"/>
      <c r="M185" s="548"/>
      <c r="N185" s="548" t="s">
        <v>601</v>
      </c>
      <c r="O185" s="548"/>
      <c r="P185" s="548"/>
      <c r="Q185" s="548"/>
      <c r="R185" s="548"/>
      <c r="S185" s="547" t="s">
        <v>407</v>
      </c>
      <c r="T185" s="548"/>
    </row>
    <row r="186" spans="2:20" x14ac:dyDescent="0.2">
      <c r="B186" s="599" t="s">
        <v>610</v>
      </c>
      <c r="C186" s="524"/>
      <c r="D186" s="550">
        <f>IF(COUNTIF(D180:D184,$B$4)+COUNTIF(D175:D179,$B$4)&gt;0,COUNTIF(D180:D184,$B$4)+COUNTIF(D175:D179,$B$4),"")</f>
        <v>6</v>
      </c>
      <c r="E186" s="550">
        <f t="shared" ref="E186:T186" si="112">IF(COUNTIF(E180:E184,$B$4)+COUNTIF(E175:E179,$B$4)&gt;0,COUNTIF(E180:E184,$B$4)+COUNTIF(E175:E179,$B$4),"")</f>
        <v>6</v>
      </c>
      <c r="F186" s="550" t="str">
        <f t="shared" ref="F186" si="113">IF(COUNTIF(F180:F184,$B$4)+COUNTIF(F175:F179,$B$4)&gt;0,COUNTIF(F180:F184,$B$4)+COUNTIF(F175:F179,$B$4),"")</f>
        <v/>
      </c>
      <c r="G186" s="550">
        <f t="shared" ref="G186" si="114">IF(COUNTIF(G180:G184,$B$4)+COUNTIF(G175:G179,$B$4)&gt;0,COUNTIF(G180:G184,$B$4)+COUNTIF(G175:G179,$B$4),"")</f>
        <v>5</v>
      </c>
      <c r="H186" s="550" t="str">
        <f t="shared" si="112"/>
        <v/>
      </c>
      <c r="I186" s="550" t="str">
        <f t="shared" si="112"/>
        <v/>
      </c>
      <c r="J186" s="550" t="str">
        <f t="shared" si="112"/>
        <v/>
      </c>
      <c r="K186" s="649" t="str">
        <f t="shared" si="112"/>
        <v/>
      </c>
      <c r="L186" s="644" t="str">
        <f t="shared" si="112"/>
        <v/>
      </c>
      <c r="M186" s="550" t="str">
        <f t="shared" si="112"/>
        <v/>
      </c>
      <c r="N186" s="550">
        <f t="shared" si="112"/>
        <v>6</v>
      </c>
      <c r="O186" s="550" t="str">
        <f t="shared" si="112"/>
        <v/>
      </c>
      <c r="P186" s="550" t="str">
        <f t="shared" si="112"/>
        <v/>
      </c>
      <c r="Q186" s="550" t="str">
        <f t="shared" si="112"/>
        <v/>
      </c>
      <c r="R186" s="550" t="str">
        <f t="shared" si="112"/>
        <v/>
      </c>
      <c r="S186" s="550">
        <f t="shared" si="112"/>
        <v>6</v>
      </c>
      <c r="T186" s="550" t="str">
        <f t="shared" si="112"/>
        <v/>
      </c>
    </row>
    <row r="187" spans="2:20" x14ac:dyDescent="0.2">
      <c r="B187" s="586" t="s">
        <v>611</v>
      </c>
      <c r="C187" s="552">
        <f ca="1">IF(B185&lt;=TODAY(),SUM(D187:T187)-C159,"")</f>
        <v>3610</v>
      </c>
      <c r="D187" s="553">
        <f>IF(COUNTIF(D180:D184,$B$4)+COUNTIF(D175:D179,$B$4)&gt;0,(COUNTIF(D180:D184,$B$4)+COUNTIF(D175:D179,$B$4))*D$5,"")</f>
        <v>810</v>
      </c>
      <c r="E187" s="553">
        <f t="shared" ref="E187:T187" si="115">IF(COUNTIF(E180:E184,$B$4)+COUNTIF(E175:E179,$B$4)&gt;0,(COUNTIF(E180:E184,$B$4)+COUNTIF(E175:E179,$B$4))*E$5,"")</f>
        <v>990</v>
      </c>
      <c r="F187" s="553" t="str">
        <f t="shared" ref="F187" si="116">IF(COUNTIF(F180:F184,$B$4)+COUNTIF(F175:F179,$B$4)&gt;0,(COUNTIF(F180:F184,$B$4)+COUNTIF(F175:F179,$B$4))*F$5,"")</f>
        <v/>
      </c>
      <c r="G187" s="553">
        <f t="shared" ref="G187" si="117">IF(COUNTIF(G180:G184,$B$4)+COUNTIF(G175:G179,$B$4)&gt;0,(COUNTIF(G180:G184,$B$4)+COUNTIF(G175:G179,$B$4))*G$5,"")</f>
        <v>825</v>
      </c>
      <c r="H187" s="553" t="str">
        <f t="shared" si="115"/>
        <v/>
      </c>
      <c r="I187" s="553" t="str">
        <f t="shared" si="115"/>
        <v/>
      </c>
      <c r="J187" s="553" t="str">
        <f t="shared" si="115"/>
        <v/>
      </c>
      <c r="K187" s="650" t="str">
        <f t="shared" si="115"/>
        <v/>
      </c>
      <c r="L187" s="645" t="str">
        <f t="shared" si="115"/>
        <v/>
      </c>
      <c r="M187" s="553" t="str">
        <f t="shared" si="115"/>
        <v/>
      </c>
      <c r="N187" s="553">
        <f t="shared" si="115"/>
        <v>540</v>
      </c>
      <c r="O187" s="553" t="str">
        <f t="shared" si="115"/>
        <v/>
      </c>
      <c r="P187" s="553" t="str">
        <f t="shared" si="115"/>
        <v/>
      </c>
      <c r="Q187" s="553" t="str">
        <f t="shared" si="115"/>
        <v/>
      </c>
      <c r="R187" s="553" t="str">
        <f t="shared" si="115"/>
        <v/>
      </c>
      <c r="S187" s="553">
        <f t="shared" si="115"/>
        <v>540</v>
      </c>
      <c r="T187" s="553" t="str">
        <f t="shared" si="115"/>
        <v/>
      </c>
    </row>
    <row r="188" spans="2:20" x14ac:dyDescent="0.2">
      <c r="B188" s="555"/>
      <c r="C188" s="632">
        <f ca="1">IF(C187&lt;&gt;"",SUM(D188:T188)-C187,"")</f>
        <v>15</v>
      </c>
      <c r="D188" s="556">
        <v>810</v>
      </c>
      <c r="E188" s="556">
        <v>990</v>
      </c>
      <c r="F188" s="556"/>
      <c r="G188" s="556">
        <v>745</v>
      </c>
      <c r="H188" s="556"/>
      <c r="I188" s="556"/>
      <c r="J188" s="556"/>
      <c r="K188" s="556"/>
      <c r="L188" s="556"/>
      <c r="M188" s="556"/>
      <c r="N188" s="556">
        <v>540</v>
      </c>
      <c r="O188" s="556"/>
      <c r="P188" s="556"/>
      <c r="Q188" s="556"/>
      <c r="R188" s="556"/>
      <c r="S188" s="556">
        <v>540</v>
      </c>
      <c r="T188" s="556"/>
    </row>
    <row r="189" spans="2:20" x14ac:dyDescent="0.2">
      <c r="B189" s="669">
        <v>44759</v>
      </c>
      <c r="C189" s="524" t="str">
        <f t="shared" ref="C189:C195" si="118">IF(COUNTIF(D189:T189,$B$4)&gt;0,COUNTIF(D189:T189,$B$4),"")</f>
        <v/>
      </c>
      <c r="D189" s="593"/>
      <c r="E189" s="593"/>
      <c r="F189" s="593"/>
      <c r="G189" s="593"/>
      <c r="H189" s="593"/>
      <c r="I189" s="593"/>
      <c r="J189" s="593"/>
      <c r="K189" s="657"/>
      <c r="L189" s="655"/>
      <c r="M189" s="593"/>
      <c r="N189" s="593"/>
      <c r="O189" s="593"/>
      <c r="P189" s="593"/>
      <c r="Q189" s="593"/>
      <c r="R189" s="593"/>
      <c r="S189" s="593"/>
      <c r="T189" s="594"/>
    </row>
    <row r="190" spans="2:20" x14ac:dyDescent="0.2">
      <c r="B190" s="669">
        <v>44760</v>
      </c>
      <c r="C190" s="524">
        <f t="shared" si="118"/>
        <v>3</v>
      </c>
      <c r="D190" s="606" t="s">
        <v>407</v>
      </c>
      <c r="E190" s="606" t="s">
        <v>407</v>
      </c>
      <c r="F190" s="606"/>
      <c r="G190" s="606"/>
      <c r="H190" s="606"/>
      <c r="I190" s="606"/>
      <c r="J190" s="606"/>
      <c r="K190" s="663"/>
      <c r="L190" s="659"/>
      <c r="M190" s="606"/>
      <c r="N190" s="606"/>
      <c r="O190" s="606"/>
      <c r="P190" s="606"/>
      <c r="Q190" s="606"/>
      <c r="R190" s="606"/>
      <c r="S190" s="606" t="s">
        <v>407</v>
      </c>
      <c r="T190" s="606"/>
    </row>
    <row r="191" spans="2:20" x14ac:dyDescent="0.2">
      <c r="B191" s="669">
        <v>44761</v>
      </c>
      <c r="C191" s="524">
        <f t="shared" si="118"/>
        <v>3</v>
      </c>
      <c r="D191" s="548" t="s">
        <v>407</v>
      </c>
      <c r="E191" s="548" t="s">
        <v>407</v>
      </c>
      <c r="F191" s="548"/>
      <c r="G191" s="548"/>
      <c r="H191" s="548"/>
      <c r="I191" s="548"/>
      <c r="J191" s="548"/>
      <c r="K191" s="648"/>
      <c r="L191" s="575"/>
      <c r="M191" s="548"/>
      <c r="N191" s="548"/>
      <c r="O191" s="548"/>
      <c r="P191" s="548"/>
      <c r="Q191" s="548"/>
      <c r="R191" s="548"/>
      <c r="S191" s="548" t="s">
        <v>407</v>
      </c>
      <c r="T191" s="548"/>
    </row>
    <row r="192" spans="2:20" x14ac:dyDescent="0.2">
      <c r="B192" s="669">
        <v>44762</v>
      </c>
      <c r="C192" s="524">
        <f t="shared" si="118"/>
        <v>4</v>
      </c>
      <c r="D192" s="548" t="s">
        <v>407</v>
      </c>
      <c r="E192" s="548" t="s">
        <v>407</v>
      </c>
      <c r="F192" s="548"/>
      <c r="G192" s="548"/>
      <c r="H192" s="548"/>
      <c r="I192" s="548"/>
      <c r="J192" s="548"/>
      <c r="K192" s="648"/>
      <c r="L192" s="575"/>
      <c r="M192" s="548"/>
      <c r="N192" s="548"/>
      <c r="O192" s="548"/>
      <c r="P192" s="548"/>
      <c r="Q192" s="548"/>
      <c r="R192" s="548"/>
      <c r="S192" s="548" t="s">
        <v>407</v>
      </c>
      <c r="T192" s="548" t="s">
        <v>407</v>
      </c>
    </row>
    <row r="193" spans="2:20" x14ac:dyDescent="0.2">
      <c r="B193" s="669">
        <v>44763</v>
      </c>
      <c r="C193" s="524">
        <f t="shared" si="118"/>
        <v>5</v>
      </c>
      <c r="D193" s="548" t="s">
        <v>407</v>
      </c>
      <c r="E193" s="548" t="s">
        <v>407</v>
      </c>
      <c r="F193" s="548" t="s">
        <v>407</v>
      </c>
      <c r="G193" s="548"/>
      <c r="H193" s="548"/>
      <c r="I193" s="548"/>
      <c r="J193" s="548"/>
      <c r="K193" s="648"/>
      <c r="L193" s="575"/>
      <c r="M193" s="548"/>
      <c r="N193" s="548"/>
      <c r="O193" s="548"/>
      <c r="P193" s="548"/>
      <c r="Q193" s="548"/>
      <c r="R193" s="548"/>
      <c r="S193" s="548" t="s">
        <v>407</v>
      </c>
      <c r="T193" s="548" t="s">
        <v>407</v>
      </c>
    </row>
    <row r="194" spans="2:20" x14ac:dyDescent="0.2">
      <c r="B194" s="669">
        <v>44764</v>
      </c>
      <c r="C194" s="524">
        <f t="shared" si="118"/>
        <v>5</v>
      </c>
      <c r="D194" s="548" t="s">
        <v>407</v>
      </c>
      <c r="E194" s="548" t="s">
        <v>407</v>
      </c>
      <c r="F194" s="548" t="s">
        <v>407</v>
      </c>
      <c r="G194" s="548"/>
      <c r="H194" s="548"/>
      <c r="I194" s="548"/>
      <c r="J194" s="548"/>
      <c r="K194" s="648"/>
      <c r="L194" s="575"/>
      <c r="M194" s="548"/>
      <c r="N194" s="548"/>
      <c r="O194" s="548"/>
      <c r="P194" s="548"/>
      <c r="Q194" s="548"/>
      <c r="R194" s="548"/>
      <c r="S194" s="548" t="s">
        <v>407</v>
      </c>
      <c r="T194" s="548" t="s">
        <v>407</v>
      </c>
    </row>
    <row r="195" spans="2:20" x14ac:dyDescent="0.2">
      <c r="B195" s="669">
        <v>44765</v>
      </c>
      <c r="C195" s="524" t="str">
        <f t="shared" si="118"/>
        <v/>
      </c>
      <c r="D195" s="548"/>
      <c r="E195" s="548" t="s">
        <v>604</v>
      </c>
      <c r="F195" s="548"/>
      <c r="G195" s="548"/>
      <c r="H195" s="548"/>
      <c r="I195" s="548"/>
      <c r="J195" s="548"/>
      <c r="K195" s="648"/>
      <c r="L195" s="575"/>
      <c r="M195" s="548"/>
      <c r="N195" s="548"/>
      <c r="O195" s="548"/>
      <c r="P195" s="548"/>
      <c r="Q195" s="548"/>
      <c r="R195" s="548"/>
      <c r="S195" s="548" t="s">
        <v>604</v>
      </c>
      <c r="T195" s="548"/>
    </row>
    <row r="196" spans="2:20" x14ac:dyDescent="0.2">
      <c r="B196" s="599" t="s">
        <v>610</v>
      </c>
      <c r="C196" s="524"/>
      <c r="D196" s="550">
        <f>IF(COUNTIF(D190:D194,$B$4)+COUNTIF(D185:D189,$B$4)&gt;0,COUNTIF(D190:D194,$B$4)+COUNTIF(D185:D189,$B$4),"")</f>
        <v>6</v>
      </c>
      <c r="E196" s="550">
        <f t="shared" ref="E196:T196" si="119">IF(COUNTIF(E190:E194,$B$4)+COUNTIF(E185:E189,$B$4)&gt;0,COUNTIF(E190:E194,$B$4)+COUNTIF(E185:E189,$B$4),"")</f>
        <v>6</v>
      </c>
      <c r="F196" s="550">
        <f t="shared" ref="F196" si="120">IF(COUNTIF(F190:F194,$B$4)+COUNTIF(F185:F189,$B$4)&gt;0,COUNTIF(F190:F194,$B$4)+COUNTIF(F185:F189,$B$4),"")</f>
        <v>2</v>
      </c>
      <c r="G196" s="550" t="str">
        <f t="shared" ref="G196" si="121">IF(COUNTIF(G190:G194,$B$4)+COUNTIF(G185:G189,$B$4)&gt;0,COUNTIF(G190:G194,$B$4)+COUNTIF(G185:G189,$B$4),"")</f>
        <v/>
      </c>
      <c r="H196" s="550" t="str">
        <f t="shared" si="119"/>
        <v/>
      </c>
      <c r="I196" s="550" t="str">
        <f t="shared" si="119"/>
        <v/>
      </c>
      <c r="J196" s="550" t="str">
        <f t="shared" si="119"/>
        <v/>
      </c>
      <c r="K196" s="649" t="str">
        <f t="shared" si="119"/>
        <v/>
      </c>
      <c r="L196" s="644" t="str">
        <f t="shared" si="119"/>
        <v/>
      </c>
      <c r="M196" s="550" t="str">
        <f t="shared" si="119"/>
        <v/>
      </c>
      <c r="N196" s="550" t="str">
        <f t="shared" si="119"/>
        <v/>
      </c>
      <c r="O196" s="550" t="str">
        <f t="shared" si="119"/>
        <v/>
      </c>
      <c r="P196" s="550" t="str">
        <f t="shared" si="119"/>
        <v/>
      </c>
      <c r="Q196" s="550" t="str">
        <f t="shared" si="119"/>
        <v/>
      </c>
      <c r="R196" s="550" t="str">
        <f t="shared" si="119"/>
        <v/>
      </c>
      <c r="S196" s="550">
        <f t="shared" si="119"/>
        <v>6</v>
      </c>
      <c r="T196" s="550">
        <f t="shared" si="119"/>
        <v>3</v>
      </c>
    </row>
    <row r="197" spans="2:20" x14ac:dyDescent="0.2">
      <c r="B197" s="586" t="s">
        <v>611</v>
      </c>
      <c r="C197" s="552">
        <f ca="1">IF(B194&lt;=TODAY(),SUM(D197:T197),"")</f>
        <v>2940</v>
      </c>
      <c r="D197" s="553">
        <f>IF(COUNTIF(D190:D194,$B$4)+COUNTIF(D185:D189,$B$4)&gt;0,(COUNTIF(D190:D194,$B$4)+COUNTIF(D185:D189,$B$4))*D$5,"")</f>
        <v>810</v>
      </c>
      <c r="E197" s="553">
        <f t="shared" ref="E197:T197" si="122">IF(COUNTIF(E190:E194,$B$4)+COUNTIF(E185:E189,$B$4)&gt;0,(COUNTIF(E190:E194,$B$4)+COUNTIF(E185:E189,$B$4))*E$5,"")</f>
        <v>990</v>
      </c>
      <c r="F197" s="553">
        <f t="shared" ref="F197" si="123">IF(COUNTIF(F190:F194,$B$4)+COUNTIF(F185:F189,$B$4)&gt;0,(COUNTIF(F190:F194,$B$4)+COUNTIF(F185:F189,$B$4))*F$5,"")</f>
        <v>330</v>
      </c>
      <c r="G197" s="553" t="str">
        <f t="shared" ref="G197" si="124">IF(COUNTIF(G190:G194,$B$4)+COUNTIF(G185:G189,$B$4)&gt;0,(COUNTIF(G190:G194,$B$4)+COUNTIF(G185:G189,$B$4))*G$5,"")</f>
        <v/>
      </c>
      <c r="H197" s="553" t="str">
        <f t="shared" si="122"/>
        <v/>
      </c>
      <c r="I197" s="553" t="str">
        <f t="shared" si="122"/>
        <v/>
      </c>
      <c r="J197" s="553" t="str">
        <f t="shared" si="122"/>
        <v/>
      </c>
      <c r="K197" s="650" t="str">
        <f t="shared" si="122"/>
        <v/>
      </c>
      <c r="L197" s="645" t="str">
        <f t="shared" si="122"/>
        <v/>
      </c>
      <c r="M197" s="553" t="str">
        <f t="shared" si="122"/>
        <v/>
      </c>
      <c r="N197" s="553" t="str">
        <f t="shared" si="122"/>
        <v/>
      </c>
      <c r="O197" s="553" t="str">
        <f t="shared" si="122"/>
        <v/>
      </c>
      <c r="P197" s="553" t="str">
        <f t="shared" si="122"/>
        <v/>
      </c>
      <c r="Q197" s="553" t="str">
        <f t="shared" si="122"/>
        <v/>
      </c>
      <c r="R197" s="553" t="str">
        <f t="shared" si="122"/>
        <v/>
      </c>
      <c r="S197" s="553">
        <f t="shared" si="122"/>
        <v>540</v>
      </c>
      <c r="T197" s="553">
        <f t="shared" si="122"/>
        <v>270</v>
      </c>
    </row>
    <row r="198" spans="2:20" x14ac:dyDescent="0.2">
      <c r="C198" s="632">
        <f ca="1">IF(C197&lt;&gt;"",SUM(D198:T198)-C197,"")</f>
        <v>-1100</v>
      </c>
      <c r="D198" s="556">
        <v>310</v>
      </c>
      <c r="E198" s="556">
        <v>390</v>
      </c>
      <c r="F198" s="556">
        <v>330</v>
      </c>
      <c r="G198" s="556"/>
      <c r="H198" s="556"/>
      <c r="I198" s="556"/>
      <c r="J198" s="556"/>
      <c r="K198" s="651"/>
      <c r="L198" s="646"/>
      <c r="M198" s="556"/>
      <c r="N198" s="556"/>
      <c r="O198" s="556"/>
      <c r="P198" s="556"/>
      <c r="Q198" s="556"/>
      <c r="R198" s="556"/>
      <c r="S198" s="556">
        <v>540</v>
      </c>
      <c r="T198" s="556">
        <v>270</v>
      </c>
    </row>
    <row r="199" spans="2:20" x14ac:dyDescent="0.2">
      <c r="B199" s="669">
        <v>44766</v>
      </c>
      <c r="C199" s="524" t="str">
        <f t="shared" ref="C199:C205" si="125">IF(COUNTIF(D199:T199,$B$4)&gt;0,COUNTIF(D199:T199,$B$4),"")</f>
        <v/>
      </c>
      <c r="D199" s="593"/>
      <c r="E199" s="593"/>
      <c r="F199" s="593"/>
      <c r="G199" s="593"/>
      <c r="H199" s="593"/>
      <c r="I199" s="593"/>
      <c r="J199" s="593"/>
      <c r="K199" s="657"/>
      <c r="L199" s="655"/>
      <c r="M199" s="593"/>
      <c r="N199" s="593"/>
      <c r="O199" s="593"/>
      <c r="P199" s="593"/>
      <c r="Q199" s="593"/>
      <c r="R199" s="593"/>
      <c r="S199" s="593"/>
      <c r="T199" s="594"/>
    </row>
    <row r="200" spans="2:20" x14ac:dyDescent="0.2">
      <c r="B200" s="669">
        <v>44767</v>
      </c>
      <c r="C200" s="524">
        <f t="shared" si="125"/>
        <v>3</v>
      </c>
      <c r="D200" s="606" t="s">
        <v>407</v>
      </c>
      <c r="E200" s="606" t="s">
        <v>604</v>
      </c>
      <c r="F200" s="606" t="s">
        <v>407</v>
      </c>
      <c r="G200" s="606"/>
      <c r="H200" s="606"/>
      <c r="I200" s="606"/>
      <c r="J200" s="606"/>
      <c r="K200" s="663"/>
      <c r="L200" s="659"/>
      <c r="M200" s="606"/>
      <c r="N200" s="606"/>
      <c r="O200" s="606"/>
      <c r="P200" s="606"/>
      <c r="Q200" s="606"/>
      <c r="R200" s="606"/>
      <c r="S200" s="606" t="s">
        <v>604</v>
      </c>
      <c r="T200" s="606" t="s">
        <v>407</v>
      </c>
    </row>
    <row r="201" spans="2:20" x14ac:dyDescent="0.2">
      <c r="B201" s="669">
        <v>44768</v>
      </c>
      <c r="C201" s="524">
        <f t="shared" si="125"/>
        <v>3</v>
      </c>
      <c r="D201" s="548" t="s">
        <v>407</v>
      </c>
      <c r="E201" s="548" t="s">
        <v>604</v>
      </c>
      <c r="F201" s="548" t="s">
        <v>407</v>
      </c>
      <c r="G201" s="548"/>
      <c r="H201" s="548"/>
      <c r="I201" s="548"/>
      <c r="J201" s="548"/>
      <c r="K201" s="648"/>
      <c r="L201" s="575"/>
      <c r="M201" s="548"/>
      <c r="N201" s="548"/>
      <c r="O201" s="548"/>
      <c r="P201" s="548"/>
      <c r="Q201" s="548"/>
      <c r="R201" s="548"/>
      <c r="S201" s="548" t="s">
        <v>604</v>
      </c>
      <c r="T201" s="548" t="s">
        <v>407</v>
      </c>
    </row>
    <row r="202" spans="2:20" x14ac:dyDescent="0.2">
      <c r="B202" s="669">
        <v>44769</v>
      </c>
      <c r="C202" s="524">
        <f t="shared" si="125"/>
        <v>3</v>
      </c>
      <c r="D202" s="548" t="s">
        <v>407</v>
      </c>
      <c r="E202" s="548" t="s">
        <v>604</v>
      </c>
      <c r="F202" s="548" t="s">
        <v>407</v>
      </c>
      <c r="G202" s="548"/>
      <c r="H202" s="548"/>
      <c r="I202" s="548"/>
      <c r="J202" s="548"/>
      <c r="K202" s="648"/>
      <c r="L202" s="575"/>
      <c r="M202" s="548"/>
      <c r="N202" s="548"/>
      <c r="O202" s="548"/>
      <c r="P202" s="548"/>
      <c r="Q202" s="548"/>
      <c r="R202" s="548"/>
      <c r="S202" s="548" t="s">
        <v>604</v>
      </c>
      <c r="T202" s="548" t="s">
        <v>407</v>
      </c>
    </row>
    <row r="203" spans="2:20" x14ac:dyDescent="0.2">
      <c r="B203" s="669">
        <v>44770</v>
      </c>
      <c r="C203" s="524">
        <f t="shared" si="125"/>
        <v>3</v>
      </c>
      <c r="D203" s="548" t="s">
        <v>407</v>
      </c>
      <c r="E203" s="548" t="s">
        <v>604</v>
      </c>
      <c r="F203" s="548" t="s">
        <v>407</v>
      </c>
      <c r="G203" s="548"/>
      <c r="H203" s="548"/>
      <c r="I203" s="548"/>
      <c r="J203" s="548"/>
      <c r="K203" s="648"/>
      <c r="L203" s="575"/>
      <c r="M203" s="548"/>
      <c r="N203" s="548"/>
      <c r="O203" s="548"/>
      <c r="P203" s="548"/>
      <c r="Q203" s="548"/>
      <c r="R203" s="548"/>
      <c r="S203" s="548" t="s">
        <v>604</v>
      </c>
      <c r="T203" s="548" t="s">
        <v>407</v>
      </c>
    </row>
    <row r="204" spans="2:20" x14ac:dyDescent="0.2">
      <c r="B204" s="669">
        <v>44771</v>
      </c>
      <c r="C204" s="524">
        <f t="shared" si="125"/>
        <v>3</v>
      </c>
      <c r="D204" s="548" t="s">
        <v>407</v>
      </c>
      <c r="E204" s="548" t="s">
        <v>604</v>
      </c>
      <c r="F204" s="548" t="s">
        <v>407</v>
      </c>
      <c r="G204" s="548"/>
      <c r="H204" s="548"/>
      <c r="I204" s="548"/>
      <c r="J204" s="548"/>
      <c r="K204" s="648"/>
      <c r="L204" s="575"/>
      <c r="M204" s="548"/>
      <c r="N204" s="548"/>
      <c r="O204" s="548"/>
      <c r="P204" s="548"/>
      <c r="Q204" s="548"/>
      <c r="R204" s="548"/>
      <c r="S204" s="548" t="s">
        <v>604</v>
      </c>
      <c r="T204" s="548" t="s">
        <v>407</v>
      </c>
    </row>
    <row r="205" spans="2:20" x14ac:dyDescent="0.2">
      <c r="B205" s="669">
        <v>44772</v>
      </c>
      <c r="C205" s="524">
        <f t="shared" si="125"/>
        <v>3</v>
      </c>
      <c r="D205" s="548" t="s">
        <v>407</v>
      </c>
      <c r="E205" s="548" t="s">
        <v>604</v>
      </c>
      <c r="F205" s="548" t="s">
        <v>407</v>
      </c>
      <c r="G205" s="548"/>
      <c r="H205" s="548"/>
      <c r="I205" s="548"/>
      <c r="J205" s="548"/>
      <c r="K205" s="648"/>
      <c r="L205" s="575"/>
      <c r="M205" s="548"/>
      <c r="N205" s="548"/>
      <c r="O205" s="548"/>
      <c r="P205" s="548"/>
      <c r="Q205" s="548"/>
      <c r="R205" s="548"/>
      <c r="S205" s="548" t="s">
        <v>604</v>
      </c>
      <c r="T205" s="548" t="s">
        <v>407</v>
      </c>
    </row>
    <row r="206" spans="2:20" x14ac:dyDescent="0.2">
      <c r="B206" s="599" t="s">
        <v>610</v>
      </c>
      <c r="C206" s="524"/>
      <c r="D206" s="550">
        <f>IF(COUNTIF(D200:D204,$B$4)+COUNTIF(D195:D199,$B$4)&gt;0,COUNTIF(D200:D204,$B$4)+COUNTIF(D195:D199,$B$4),"")</f>
        <v>5</v>
      </c>
      <c r="E206" s="550" t="str">
        <f t="shared" ref="E206:T206" si="126">IF(COUNTIF(E200:E204,$B$4)+COUNTIF(E195:E199,$B$4)&gt;0,COUNTIF(E200:E204,$B$4)+COUNTIF(E195:E199,$B$4),"")</f>
        <v/>
      </c>
      <c r="F206" s="550">
        <f t="shared" ref="F206" si="127">IF(COUNTIF(F200:F204,$B$4)+COUNTIF(F195:F199,$B$4)&gt;0,COUNTIF(F200:F204,$B$4)+COUNTIF(F195:F199,$B$4),"")</f>
        <v>5</v>
      </c>
      <c r="G206" s="550" t="str">
        <f t="shared" ref="G206" si="128">IF(COUNTIF(G200:G204,$B$4)+COUNTIF(G195:G199,$B$4)&gt;0,COUNTIF(G200:G204,$B$4)+COUNTIF(G195:G199,$B$4),"")</f>
        <v/>
      </c>
      <c r="H206" s="550" t="str">
        <f t="shared" si="126"/>
        <v/>
      </c>
      <c r="I206" s="550" t="str">
        <f t="shared" si="126"/>
        <v/>
      </c>
      <c r="J206" s="550" t="str">
        <f t="shared" si="126"/>
        <v/>
      </c>
      <c r="K206" s="649" t="str">
        <f t="shared" si="126"/>
        <v/>
      </c>
      <c r="L206" s="644" t="str">
        <f t="shared" si="126"/>
        <v/>
      </c>
      <c r="M206" s="550" t="str">
        <f t="shared" si="126"/>
        <v/>
      </c>
      <c r="N206" s="550" t="str">
        <f t="shared" si="126"/>
        <v/>
      </c>
      <c r="O206" s="550" t="str">
        <f t="shared" si="126"/>
        <v/>
      </c>
      <c r="P206" s="550" t="str">
        <f t="shared" si="126"/>
        <v/>
      </c>
      <c r="Q206" s="550" t="str">
        <f t="shared" si="126"/>
        <v/>
      </c>
      <c r="R206" s="550" t="str">
        <f t="shared" si="126"/>
        <v/>
      </c>
      <c r="S206" s="550" t="str">
        <f t="shared" si="126"/>
        <v/>
      </c>
      <c r="T206" s="550">
        <f t="shared" si="126"/>
        <v>5</v>
      </c>
    </row>
    <row r="207" spans="2:20" x14ac:dyDescent="0.2">
      <c r="B207" s="586" t="s">
        <v>611</v>
      </c>
      <c r="C207" s="552">
        <f ca="1">IF(B204&lt;=TODAY(),SUM(D207:T207),"")</f>
        <v>1950</v>
      </c>
      <c r="D207" s="553">
        <f>IF(COUNTIF(D200:D204,$B$4)+COUNTIF(D195:D199,$B$4)&gt;0,(COUNTIF(D200:D204,$B$4)+COUNTIF(D195:D199,$B$4))*D$5,"")</f>
        <v>675</v>
      </c>
      <c r="E207" s="553" t="str">
        <f t="shared" ref="E207:T207" si="129">IF(COUNTIF(E200:E204,$B$4)+COUNTIF(E195:E199,$B$4)&gt;0,(COUNTIF(E200:E204,$B$4)+COUNTIF(E195:E199,$B$4))*E$5,"")</f>
        <v/>
      </c>
      <c r="F207" s="553">
        <f t="shared" ref="F207" si="130">IF(COUNTIF(F200:F204,$B$4)+COUNTIF(F195:F199,$B$4)&gt;0,(COUNTIF(F200:F204,$B$4)+COUNTIF(F195:F199,$B$4))*F$5,"")</f>
        <v>825</v>
      </c>
      <c r="G207" s="553" t="str">
        <f t="shared" ref="G207" si="131">IF(COUNTIF(G200:G204,$B$4)+COUNTIF(G195:G199,$B$4)&gt;0,(COUNTIF(G200:G204,$B$4)+COUNTIF(G195:G199,$B$4))*G$5,"")</f>
        <v/>
      </c>
      <c r="H207" s="553" t="str">
        <f t="shared" si="129"/>
        <v/>
      </c>
      <c r="I207" s="553" t="str">
        <f t="shared" si="129"/>
        <v/>
      </c>
      <c r="J207" s="553" t="str">
        <f t="shared" si="129"/>
        <v/>
      </c>
      <c r="K207" s="650" t="str">
        <f t="shared" si="129"/>
        <v/>
      </c>
      <c r="L207" s="645" t="str">
        <f t="shared" si="129"/>
        <v/>
      </c>
      <c r="M207" s="553" t="str">
        <f t="shared" si="129"/>
        <v/>
      </c>
      <c r="N207" s="553" t="str">
        <f t="shared" si="129"/>
        <v/>
      </c>
      <c r="O207" s="553" t="str">
        <f t="shared" si="129"/>
        <v/>
      </c>
      <c r="P207" s="553" t="str">
        <f t="shared" si="129"/>
        <v/>
      </c>
      <c r="Q207" s="553" t="str">
        <f t="shared" si="129"/>
        <v/>
      </c>
      <c r="R207" s="553" t="str">
        <f t="shared" si="129"/>
        <v/>
      </c>
      <c r="S207" s="553" t="str">
        <f t="shared" si="129"/>
        <v/>
      </c>
      <c r="T207" s="553">
        <f t="shared" si="129"/>
        <v>450</v>
      </c>
    </row>
    <row r="208" spans="2:20" x14ac:dyDescent="0.2">
      <c r="C208" s="632">
        <f ca="1">IF(C207&lt;&gt;"",SUM(D208:T208)-C207,"")</f>
        <v>-1950</v>
      </c>
      <c r="D208" s="556"/>
      <c r="E208" s="556"/>
      <c r="F208" s="556"/>
      <c r="G208" s="556"/>
      <c r="H208" s="556"/>
      <c r="I208" s="556"/>
      <c r="J208" s="556"/>
      <c r="K208" s="651"/>
      <c r="L208" s="646"/>
      <c r="M208" s="556"/>
      <c r="N208" s="556"/>
      <c r="O208" s="556"/>
      <c r="P208" s="556"/>
      <c r="Q208" s="556"/>
      <c r="R208" s="556"/>
      <c r="S208" s="556"/>
      <c r="T208" s="556"/>
    </row>
    <row r="209" spans="2:20" x14ac:dyDescent="0.2">
      <c r="B209" s="669">
        <v>44773</v>
      </c>
      <c r="C209" s="524" t="str">
        <f t="shared" ref="C209:C227" si="132">IF(COUNTIF(D209:T209,$B$4)&gt;0,COUNTIF(D209:T209,$B$4),"")</f>
        <v/>
      </c>
      <c r="D209" s="593"/>
      <c r="E209" s="593"/>
      <c r="F209" s="593"/>
      <c r="G209" s="593"/>
      <c r="H209" s="593"/>
      <c r="I209" s="593"/>
      <c r="J209" s="593"/>
      <c r="K209" s="657"/>
      <c r="L209" s="655"/>
      <c r="M209" s="593"/>
      <c r="N209" s="593"/>
      <c r="O209" s="593"/>
      <c r="P209" s="593"/>
      <c r="Q209" s="593"/>
      <c r="R209" s="593"/>
      <c r="S209" s="593"/>
      <c r="T209" s="594"/>
    </row>
    <row r="210" spans="2:20" x14ac:dyDescent="0.2">
      <c r="B210" s="598"/>
      <c r="C210" s="566"/>
      <c r="D210" s="550">
        <f>IF(COUNTIF(D206:D209,$B$4)+COUNTIF(D201:D205,$B$4)&gt;0,COUNTIF(D206:D209,$B$4)+COUNTIF(D201:D205,$B$4),"")</f>
        <v>5</v>
      </c>
      <c r="E210" s="550" t="str">
        <f t="shared" ref="E210:T210" si="133">IF(COUNTIF(E206:E209,$B$4)+COUNTIF(E201:E205,$B$4)&gt;0,COUNTIF(E206:E209,$B$4)+COUNTIF(E201:E205,$B$4),"")</f>
        <v/>
      </c>
      <c r="F210" s="550">
        <f t="shared" si="133"/>
        <v>5</v>
      </c>
      <c r="G210" s="550" t="str">
        <f t="shared" si="133"/>
        <v/>
      </c>
      <c r="H210" s="550" t="str">
        <f t="shared" si="133"/>
        <v/>
      </c>
      <c r="I210" s="550" t="str">
        <f t="shared" si="133"/>
        <v/>
      </c>
      <c r="J210" s="550" t="str">
        <f t="shared" si="133"/>
        <v/>
      </c>
      <c r="K210" s="649" t="str">
        <f t="shared" si="133"/>
        <v/>
      </c>
      <c r="L210" s="644" t="str">
        <f t="shared" si="133"/>
        <v/>
      </c>
      <c r="M210" s="550" t="str">
        <f t="shared" si="133"/>
        <v/>
      </c>
      <c r="N210" s="550" t="str">
        <f t="shared" si="133"/>
        <v/>
      </c>
      <c r="O210" s="550" t="str">
        <f t="shared" si="133"/>
        <v/>
      </c>
      <c r="P210" s="550" t="str">
        <f t="shared" si="133"/>
        <v/>
      </c>
      <c r="Q210" s="550" t="str">
        <f t="shared" si="133"/>
        <v/>
      </c>
      <c r="R210" s="550" t="str">
        <f t="shared" si="133"/>
        <v/>
      </c>
      <c r="S210" s="550" t="str">
        <f t="shared" si="133"/>
        <v/>
      </c>
      <c r="T210" s="550">
        <f t="shared" si="133"/>
        <v>5</v>
      </c>
    </row>
    <row r="211" spans="2:20" ht="13.5" thickBot="1" x14ac:dyDescent="0.25">
      <c r="B211" s="595" t="s">
        <v>624</v>
      </c>
      <c r="C211" s="596">
        <f>SUM(D211:T211)</f>
        <v>0</v>
      </c>
      <c r="D211" s="569" t="str">
        <f>IFERROR(IF(SUM(D173,D183,D193,D203)&gt;0,SUM(D173,D183,D193,D203),""),"")</f>
        <v/>
      </c>
      <c r="E211" s="569" t="str">
        <f t="shared" ref="E211:T211" si="134">IFERROR(IF(SUM(E173,E183,E193,E203)&gt;0,SUM(E173,E183,E193,E203),""),"")</f>
        <v/>
      </c>
      <c r="F211" s="569" t="str">
        <f t="shared" si="134"/>
        <v/>
      </c>
      <c r="G211" s="569" t="str">
        <f t="shared" si="134"/>
        <v/>
      </c>
      <c r="H211" s="569" t="str">
        <f t="shared" si="134"/>
        <v/>
      </c>
      <c r="I211" s="569" t="str">
        <f t="shared" si="134"/>
        <v/>
      </c>
      <c r="J211" s="569" t="str">
        <f t="shared" si="134"/>
        <v/>
      </c>
      <c r="K211" s="654" t="str">
        <f t="shared" si="134"/>
        <v/>
      </c>
      <c r="L211" s="569" t="str">
        <f t="shared" si="134"/>
        <v/>
      </c>
      <c r="M211" s="569" t="str">
        <f t="shared" si="134"/>
        <v/>
      </c>
      <c r="N211" s="569" t="str">
        <f t="shared" si="134"/>
        <v/>
      </c>
      <c r="O211" s="569" t="str">
        <f t="shared" si="134"/>
        <v/>
      </c>
      <c r="P211" s="569" t="str">
        <f t="shared" si="134"/>
        <v/>
      </c>
      <c r="Q211" s="569" t="str">
        <f t="shared" si="134"/>
        <v/>
      </c>
      <c r="R211" s="569" t="str">
        <f t="shared" si="134"/>
        <v/>
      </c>
      <c r="S211" s="569" t="str">
        <f t="shared" si="134"/>
        <v/>
      </c>
      <c r="T211" s="570" t="str">
        <f t="shared" si="134"/>
        <v/>
      </c>
    </row>
    <row r="212" spans="2:20" x14ac:dyDescent="0.2">
      <c r="B212" s="571"/>
      <c r="C212" s="571"/>
      <c r="D212" s="571"/>
      <c r="E212" s="571"/>
      <c r="F212" s="571"/>
      <c r="G212" s="571"/>
      <c r="H212" s="571"/>
      <c r="I212" s="571"/>
      <c r="J212" s="571"/>
      <c r="K212" s="571"/>
      <c r="L212" s="571"/>
      <c r="M212" s="571"/>
      <c r="N212" s="571"/>
      <c r="O212" s="571"/>
      <c r="P212" s="571"/>
      <c r="Q212" s="571"/>
      <c r="R212" s="571"/>
      <c r="S212" s="571"/>
      <c r="T212" s="571"/>
    </row>
    <row r="213" spans="2:20" ht="13.5" thickBot="1" x14ac:dyDescent="0.25">
      <c r="B213" s="571"/>
      <c r="C213" s="571"/>
      <c r="D213" s="571"/>
      <c r="E213" s="571"/>
      <c r="F213" s="571"/>
      <c r="G213" s="571"/>
      <c r="H213" s="571"/>
      <c r="I213" s="571"/>
      <c r="J213" s="571"/>
      <c r="K213" s="571"/>
      <c r="L213" s="571"/>
      <c r="M213" s="571"/>
      <c r="N213" s="571"/>
      <c r="O213" s="571"/>
      <c r="P213" s="571"/>
      <c r="Q213" s="571"/>
      <c r="R213" s="571"/>
      <c r="S213" s="571"/>
      <c r="T213" s="571"/>
    </row>
    <row r="214" spans="2:20" ht="18" x14ac:dyDescent="0.25">
      <c r="B214" s="767" t="s">
        <v>643</v>
      </c>
      <c r="C214" s="768"/>
      <c r="D214" s="768"/>
      <c r="E214" s="768"/>
      <c r="F214" s="769"/>
      <c r="G214" s="769"/>
      <c r="H214" s="768"/>
      <c r="I214" s="768"/>
      <c r="J214" s="768"/>
      <c r="K214" s="768"/>
      <c r="L214" s="768"/>
      <c r="M214" s="768"/>
      <c r="N214" s="768"/>
      <c r="O214" s="768"/>
      <c r="P214" s="768"/>
      <c r="Q214" s="768"/>
      <c r="R214" s="768"/>
      <c r="S214" s="768"/>
      <c r="T214" s="770"/>
    </row>
    <row r="215" spans="2:20" x14ac:dyDescent="0.2">
      <c r="B215" s="535" t="s">
        <v>637</v>
      </c>
      <c r="C215" s="531">
        <f>SUM(D215:T215)</f>
        <v>95</v>
      </c>
      <c r="D215" s="530"/>
      <c r="E215" s="531"/>
      <c r="F215" s="531">
        <v>15</v>
      </c>
      <c r="G215" s="531">
        <v>80</v>
      </c>
      <c r="H215" s="530"/>
      <c r="I215" s="530"/>
      <c r="J215" s="531"/>
      <c r="K215" s="638"/>
      <c r="L215" s="533"/>
      <c r="M215" s="530"/>
      <c r="N215" s="530"/>
      <c r="O215" s="530"/>
      <c r="P215" s="531"/>
      <c r="Q215" s="531"/>
      <c r="R215" s="531"/>
      <c r="S215" s="531"/>
      <c r="T215" s="532"/>
    </row>
    <row r="216" spans="2:20" x14ac:dyDescent="0.2">
      <c r="B216" s="535" t="s">
        <v>646</v>
      </c>
      <c r="C216" s="536"/>
      <c r="D216" s="530"/>
      <c r="E216" s="531"/>
      <c r="F216" s="531"/>
      <c r="G216" s="531"/>
      <c r="H216" s="530"/>
      <c r="I216" s="530"/>
      <c r="J216" s="531"/>
      <c r="K216" s="534"/>
      <c r="L216" s="533"/>
      <c r="M216" s="530"/>
      <c r="N216" s="530"/>
      <c r="O216" s="530"/>
      <c r="P216" s="531"/>
      <c r="Q216" s="531"/>
      <c r="R216" s="531"/>
      <c r="S216" s="531"/>
      <c r="T216" s="534"/>
    </row>
    <row r="217" spans="2:20" x14ac:dyDescent="0.2">
      <c r="B217" s="535" t="s">
        <v>645</v>
      </c>
      <c r="C217" s="536"/>
      <c r="D217" s="530"/>
      <c r="E217" s="531"/>
      <c r="F217" s="531"/>
      <c r="G217" s="531"/>
      <c r="H217" s="530"/>
      <c r="I217" s="530"/>
      <c r="J217" s="531"/>
      <c r="K217" s="534"/>
      <c r="L217" s="533"/>
      <c r="M217" s="530"/>
      <c r="N217" s="530"/>
      <c r="O217" s="530"/>
      <c r="P217" s="531"/>
      <c r="Q217" s="531"/>
      <c r="R217" s="531"/>
      <c r="S217" s="531"/>
      <c r="T217" s="534"/>
    </row>
    <row r="218" spans="2:20" x14ac:dyDescent="0.2">
      <c r="B218" s="535" t="s">
        <v>638</v>
      </c>
      <c r="C218" s="536"/>
      <c r="D218" s="530"/>
      <c r="E218" s="531"/>
      <c r="F218" s="531"/>
      <c r="G218" s="531"/>
      <c r="H218" s="530"/>
      <c r="I218" s="530"/>
      <c r="J218" s="531"/>
      <c r="K218" s="534"/>
      <c r="L218" s="533"/>
      <c r="M218" s="530"/>
      <c r="N218" s="530"/>
      <c r="O218" s="530"/>
      <c r="P218" s="531"/>
      <c r="Q218" s="531"/>
      <c r="R218" s="531"/>
      <c r="S218" s="531"/>
      <c r="T218" s="534"/>
    </row>
    <row r="219" spans="2:20" x14ac:dyDescent="0.2">
      <c r="B219" s="535" t="s">
        <v>633</v>
      </c>
      <c r="C219" s="536"/>
      <c r="D219" s="539" t="str">
        <f>IF(IF(SUM(D228,D240,D252,D264,D273,D282)&gt;0,SUM(D228,D240,D252,D264,D273,D282),0)-IF(COUNTIF(D201:D209,$B$4)&gt;0,COUNTIF(D201:D209,$B$4),0)&gt;0,IF(SUM(D228,D240,D252,D264,D273,D282)&gt;0,SUM(D228,D240,D252,D264,D273,D282),0)-IF(COUNTIF(D201:D209,$B$4)&gt;0,COUNTIF(D201:D209,$B$4),0),"")</f>
        <v/>
      </c>
      <c r="E219" s="539">
        <f t="shared" ref="D219:T219" si="135">IF(IF(SUM(E228,E240,E252,E264,E273,E282)&gt;0,SUM(E228,E240,E252,E264,E273,E282),0)-IF(COUNTIF(E201:E209,$B$4)&gt;0,COUNTIF(E201:E209,$B$4),0)&gt;0,IF(SUM(E228,E240,E252,E264,E273,E282)&gt;0,SUM(E228,E240,E252,E264,E273,E282),0)-IF(COUNTIF(E201:E209,$B$4)&gt;0,COUNTIF(E201:E209,$B$4),0),"")</f>
        <v>3</v>
      </c>
      <c r="F219" s="539" t="str">
        <f t="shared" si="135"/>
        <v/>
      </c>
      <c r="G219" s="539" t="str">
        <f t="shared" si="135"/>
        <v/>
      </c>
      <c r="H219" s="539" t="str">
        <f t="shared" si="135"/>
        <v/>
      </c>
      <c r="I219" s="539" t="str">
        <f t="shared" si="135"/>
        <v/>
      </c>
      <c r="J219" s="539" t="str">
        <f t="shared" si="135"/>
        <v/>
      </c>
      <c r="K219" s="539" t="str">
        <f t="shared" si="135"/>
        <v/>
      </c>
      <c r="L219" s="539" t="str">
        <f t="shared" si="135"/>
        <v/>
      </c>
      <c r="M219" s="539" t="str">
        <f t="shared" si="135"/>
        <v/>
      </c>
      <c r="N219" s="539" t="str">
        <f t="shared" si="135"/>
        <v/>
      </c>
      <c r="O219" s="539" t="str">
        <f t="shared" si="135"/>
        <v/>
      </c>
      <c r="P219" s="539" t="str">
        <f t="shared" si="135"/>
        <v/>
      </c>
      <c r="Q219" s="539" t="str">
        <f t="shared" si="135"/>
        <v/>
      </c>
      <c r="R219" s="539" t="str">
        <f t="shared" si="135"/>
        <v/>
      </c>
      <c r="S219" s="539">
        <f t="shared" si="135"/>
        <v>3</v>
      </c>
      <c r="T219" s="539" t="str">
        <f t="shared" si="135"/>
        <v/>
      </c>
    </row>
    <row r="220" spans="2:20" x14ac:dyDescent="0.2">
      <c r="B220" s="535" t="s">
        <v>634</v>
      </c>
      <c r="C220" s="531"/>
      <c r="D220" s="539" t="str">
        <f>IF(SUM(D224,D235,D245,D255,D265,D282)&gt;0,SUM(D224,D235,D245,D255,D265,D282),"")</f>
        <v/>
      </c>
      <c r="E220" s="539" t="str">
        <f>IF(SUM(E224,E235,E245,E255,E265,E282)&gt;0,SUM(E224,E235,E245,E255,E265,E282),"")</f>
        <v/>
      </c>
      <c r="F220" s="539" t="str">
        <f>IF(SUM(F224,F235,F245,F255,F265,F282)&gt;0,SUM(F224,F235,F245,F255,F265,F282),"")</f>
        <v/>
      </c>
      <c r="G220" s="539" t="str">
        <f>IF(SUM(G224,G235,G245,G255,G265,G282)&gt;0,SUM(G224,G235,G245,G255,G265,G282),"")</f>
        <v/>
      </c>
      <c r="H220" s="539" t="str">
        <f>IF(SUM(H224,H235,H245,H255,H265,H282)&gt;0,SUM(H224,H235,H245,H255,H265,H282),"")</f>
        <v/>
      </c>
      <c r="I220" s="539" t="str">
        <f>IF(SUM(I224,I235,I245,I255,I265,I282)&gt;0,SUM(I224,I235,I245,I255,I265,I282),"")</f>
        <v/>
      </c>
      <c r="J220" s="539" t="str">
        <f>IF(SUM(J224,J235,J245,J255,J265,J282)&gt;0,SUM(J224,J235,J245,J255,J265,J282),"")</f>
        <v/>
      </c>
      <c r="K220" s="539" t="str">
        <f>IF(SUM(K224,K235,K245,K255,K265,K282)&gt;0,SUM(K224,K235,K245,K255,K265,K282),"")</f>
        <v/>
      </c>
      <c r="L220" s="539" t="str">
        <f>IF(SUM(L224,L235,L245,L255,L265,L282)&gt;0,SUM(L224,L235,L245,L255,L265,L282),"")</f>
        <v/>
      </c>
      <c r="M220" s="539" t="str">
        <f>IF(SUM(M224,M235,M245,M255,M265,M282)&gt;0,SUM(M224,M235,M245,M255,M265,M282),"")</f>
        <v/>
      </c>
      <c r="N220" s="539" t="str">
        <f>IF(SUM(N224,N235,N245,N255,N265,N282)&gt;0,SUM(N224,N235,N245,N255,N265,N282),"")</f>
        <v/>
      </c>
      <c r="O220" s="539" t="str">
        <f>IF(SUM(O224,O235,O245,O255,O265,O282)&gt;0,SUM(O224,O235,O245,O255,O265,O282),"")</f>
        <v/>
      </c>
      <c r="P220" s="539" t="str">
        <f>IF(SUM(P224,P235,P245,P255,P265,P282)&gt;0,SUM(P224,P235,P245,P255,P265,P282),"")</f>
        <v/>
      </c>
      <c r="Q220" s="539" t="str">
        <f>IF(SUM(Q224,Q235,Q245,Q255,Q265,Q282)&gt;0,SUM(Q224,Q235,Q245,Q255,Q265,Q282),"")</f>
        <v/>
      </c>
      <c r="R220" s="539" t="str">
        <f>IF(SUM(R224,R235,R245,R255,R265,R282)&gt;0,SUM(R224,R235,R245,R255,R265,R282),"")</f>
        <v/>
      </c>
      <c r="S220" s="539" t="str">
        <f>IF(SUM(S224,S235,S245,S255,S265,S282)&gt;0,SUM(S224,S235,S245,S255,S265,S282),"")</f>
        <v/>
      </c>
      <c r="T220" s="539" t="str">
        <f>IF(SUM(T224,T235,T245,T255,T265,T282)&gt;0,SUM(T224,T235,T245,T255,T265,T282),"")</f>
        <v/>
      </c>
    </row>
    <row r="221" spans="2:20" x14ac:dyDescent="0.2">
      <c r="B221" s="540" t="s">
        <v>623</v>
      </c>
      <c r="C221" s="531"/>
      <c r="D221" s="539" t="str">
        <f>IF(COUNTIF(D222:D264,'Dados de Físico Semanal'!$C$2)&gt;0,COUNTIF(D222:D264,'Dados de Físico Semanal'!$C$2),"")</f>
        <v/>
      </c>
      <c r="E221" s="539" t="str">
        <f>IF(COUNTIF(E222:E264,'Dados de Físico Semanal'!$C$2)&gt;0,COUNTIF(E222:E264,'Dados de Físico Semanal'!$C$2),"")</f>
        <v/>
      </c>
      <c r="F221" s="539" t="str">
        <f>IF(COUNTIF(F222:F264,'Dados de Físico Semanal'!$C$2)&gt;0,COUNTIF(F222:F264,'Dados de Físico Semanal'!$C$2),"")</f>
        <v/>
      </c>
      <c r="G221" s="539" t="str">
        <f>IF(COUNTIF(G222:G264,'Dados de Físico Semanal'!$C$2)&gt;0,COUNTIF(G222:G264,'Dados de Físico Semanal'!$C$2),"")</f>
        <v/>
      </c>
      <c r="H221" s="539" t="str">
        <f>IF(COUNTIF(H222:H264,'Dados de Físico Semanal'!$C$2)&gt;0,COUNTIF(H222:H264,'Dados de Físico Semanal'!$C$2),"")</f>
        <v/>
      </c>
      <c r="I221" s="539" t="str">
        <f>IF(COUNTIF(I222:I264,'Dados de Físico Semanal'!$C$2)&gt;0,COUNTIF(I222:I264,'Dados de Físico Semanal'!$C$2),"")</f>
        <v/>
      </c>
      <c r="J221" s="539" t="str">
        <f>IF(COUNTIF(J222:J264,'Dados de Físico Semanal'!$C$2)&gt;0,COUNTIF(J222:J264,'Dados de Físico Semanal'!$C$2),"")</f>
        <v/>
      </c>
      <c r="K221" s="539" t="str">
        <f>IF(COUNTIF(K222:K264,'Dados de Físico Semanal'!$C$2)&gt;0,COUNTIF(K222:K264,'Dados de Físico Semanal'!$C$2),"")</f>
        <v/>
      </c>
      <c r="L221" s="539" t="str">
        <f>IF(COUNTIF(L222:L264,'Dados de Físico Semanal'!$C$2)&gt;0,COUNTIF(L222:L264,'Dados de Físico Semanal'!$C$2),"")</f>
        <v/>
      </c>
      <c r="M221" s="539" t="str">
        <f>IF(COUNTIF(M222:M264,'Dados de Físico Semanal'!$C$2)&gt;0,COUNTIF(M222:M264,'Dados de Físico Semanal'!$C$2),"")</f>
        <v/>
      </c>
      <c r="N221" s="539" t="str">
        <f>IF(COUNTIF(N222:N264,'Dados de Físico Semanal'!$C$2)&gt;0,COUNTIF(N222:N264,'Dados de Físico Semanal'!$C$2),"")</f>
        <v/>
      </c>
      <c r="O221" s="539" t="str">
        <f>IF(COUNTIF(O222:O264,'Dados de Físico Semanal'!$C$2)&gt;0,COUNTIF(O222:O264,'Dados de Físico Semanal'!$C$2),"")</f>
        <v/>
      </c>
      <c r="P221" s="539" t="str">
        <f>IF(COUNTIF(P222:P264,'Dados de Físico Semanal'!$C$2)&gt;0,COUNTIF(P222:P264,'Dados de Físico Semanal'!$C$2),"")</f>
        <v/>
      </c>
      <c r="Q221" s="539" t="str">
        <f>IF(COUNTIF(Q222:Q264,'Dados de Físico Semanal'!$C$2)&gt;0,COUNTIF(Q222:Q264,'Dados de Físico Semanal'!$C$2),"")</f>
        <v/>
      </c>
      <c r="R221" s="539" t="str">
        <f>IF(COUNTIF(R222:R264,'Dados de Físico Semanal'!$C$2)&gt;0,COUNTIF(R222:R264,'Dados de Físico Semanal'!$C$2),"")</f>
        <v/>
      </c>
      <c r="S221" s="539" t="str">
        <f>IF(COUNTIF(S222:S264,'Dados de Físico Semanal'!$C$2)&gt;0,COUNTIF(S222:S264,'Dados de Físico Semanal'!$C$2),"")</f>
        <v/>
      </c>
      <c r="T221" s="539" t="str">
        <f>IF(COUNTIF(T222:T264,'Dados de Físico Semanal'!$C$2)&gt;0,COUNTIF(T222:T264,'Dados de Físico Semanal'!$C$2),"")</f>
        <v/>
      </c>
    </row>
    <row r="222" spans="2:20" x14ac:dyDescent="0.2">
      <c r="B222" s="669">
        <v>44774</v>
      </c>
      <c r="C222" s="524">
        <f t="shared" si="132"/>
        <v>5</v>
      </c>
      <c r="D222" s="606" t="s">
        <v>407</v>
      </c>
      <c r="E222" s="606" t="s">
        <v>407</v>
      </c>
      <c r="F222" s="606" t="s">
        <v>407</v>
      </c>
      <c r="G222" s="606"/>
      <c r="H222" s="606"/>
      <c r="I222" s="606"/>
      <c r="J222" s="606"/>
      <c r="K222" s="663"/>
      <c r="L222" s="659"/>
      <c r="M222" s="606"/>
      <c r="N222" s="606"/>
      <c r="O222" s="606"/>
      <c r="P222" s="606"/>
      <c r="Q222" s="606"/>
      <c r="R222" s="606"/>
      <c r="S222" s="606" t="s">
        <v>407</v>
      </c>
      <c r="T222" s="606" t="s">
        <v>407</v>
      </c>
    </row>
    <row r="223" spans="2:20" x14ac:dyDescent="0.2">
      <c r="B223" s="669">
        <v>44775</v>
      </c>
      <c r="C223" s="524">
        <f t="shared" si="132"/>
        <v>4</v>
      </c>
      <c r="D223" s="548" t="s">
        <v>407</v>
      </c>
      <c r="E223" s="548" t="s">
        <v>407</v>
      </c>
      <c r="F223" s="548" t="s">
        <v>604</v>
      </c>
      <c r="G223" s="548"/>
      <c r="H223" s="548"/>
      <c r="I223" s="548"/>
      <c r="J223" s="548"/>
      <c r="K223" s="648"/>
      <c r="L223" s="575"/>
      <c r="M223" s="548"/>
      <c r="N223" s="548"/>
      <c r="O223" s="548"/>
      <c r="P223" s="548"/>
      <c r="Q223" s="548"/>
      <c r="R223" s="548"/>
      <c r="S223" s="548" t="s">
        <v>407</v>
      </c>
      <c r="T223" s="548" t="s">
        <v>407</v>
      </c>
    </row>
    <row r="224" spans="2:20" x14ac:dyDescent="0.2">
      <c r="B224" s="669">
        <v>44776</v>
      </c>
      <c r="C224" s="524">
        <f t="shared" si="132"/>
        <v>4</v>
      </c>
      <c r="D224" s="548" t="s">
        <v>407</v>
      </c>
      <c r="E224" s="548" t="s">
        <v>407</v>
      </c>
      <c r="F224" s="548" t="s">
        <v>604</v>
      </c>
      <c r="G224" s="548"/>
      <c r="H224" s="548"/>
      <c r="I224" s="548"/>
      <c r="J224" s="548"/>
      <c r="K224" s="648"/>
      <c r="L224" s="575"/>
      <c r="M224" s="548"/>
      <c r="N224" s="548"/>
      <c r="O224" s="548"/>
      <c r="P224" s="548"/>
      <c r="Q224" s="548"/>
      <c r="R224" s="548"/>
      <c r="S224" s="548" t="s">
        <v>407</v>
      </c>
      <c r="T224" s="548" t="s">
        <v>407</v>
      </c>
    </row>
    <row r="225" spans="2:20" x14ac:dyDescent="0.2">
      <c r="B225" s="669">
        <v>44777</v>
      </c>
      <c r="C225" s="524" t="str">
        <f t="shared" si="132"/>
        <v/>
      </c>
      <c r="D225" s="548"/>
      <c r="E225" s="548"/>
      <c r="F225" s="548"/>
      <c r="G225" s="548"/>
      <c r="H225" s="548"/>
      <c r="I225" s="548"/>
      <c r="J225" s="548"/>
      <c r="K225" s="648"/>
      <c r="L225" s="575"/>
      <c r="M225" s="548"/>
      <c r="N225" s="548"/>
      <c r="O225" s="548"/>
      <c r="P225" s="548"/>
      <c r="Q225" s="548"/>
      <c r="R225" s="548"/>
      <c r="S225" s="548"/>
      <c r="T225" s="548"/>
    </row>
    <row r="226" spans="2:20" x14ac:dyDescent="0.2">
      <c r="B226" s="669">
        <v>44778</v>
      </c>
      <c r="C226" s="524" t="str">
        <f t="shared" si="132"/>
        <v/>
      </c>
      <c r="D226" s="548"/>
      <c r="E226" s="548"/>
      <c r="F226" s="548"/>
      <c r="G226" s="548"/>
      <c r="H226" s="548"/>
      <c r="I226" s="548"/>
      <c r="J226" s="548"/>
      <c r="K226" s="648"/>
      <c r="L226" s="575"/>
      <c r="M226" s="548"/>
      <c r="N226" s="548"/>
      <c r="O226" s="548"/>
      <c r="P226" s="548"/>
      <c r="Q226" s="548"/>
      <c r="R226" s="548"/>
      <c r="S226" s="548"/>
      <c r="T226" s="548"/>
    </row>
    <row r="227" spans="2:20" x14ac:dyDescent="0.2">
      <c r="B227" s="669">
        <v>44779</v>
      </c>
      <c r="C227" s="524" t="str">
        <f t="shared" si="132"/>
        <v/>
      </c>
      <c r="D227" s="548"/>
      <c r="E227" s="548"/>
      <c r="F227" s="548"/>
      <c r="G227" s="548"/>
      <c r="H227" s="548"/>
      <c r="I227" s="548"/>
      <c r="J227" s="548"/>
      <c r="K227" s="648"/>
      <c r="L227" s="575"/>
      <c r="M227" s="548"/>
      <c r="N227" s="548"/>
      <c r="O227" s="548"/>
      <c r="P227" s="548"/>
      <c r="Q227" s="548"/>
      <c r="R227" s="548"/>
      <c r="S227" s="548"/>
      <c r="T227" s="548"/>
    </row>
    <row r="228" spans="2:20" x14ac:dyDescent="0.2">
      <c r="B228" s="599" t="s">
        <v>610</v>
      </c>
      <c r="C228" s="524"/>
      <c r="D228" s="550">
        <f>IF(COUNTIF(D222:D226,$B$4)+COUNTIF(D205:D209,$B$4)&gt;0,COUNTIF(D222:D226,$B$4)+COUNTIF(D205:D209,$B$4),"")</f>
        <v>4</v>
      </c>
      <c r="E228" s="550">
        <f>IF(COUNTIF(E222:E226,$B$4)+COUNTIF(E205:E209,$B$4)&gt;0,COUNTIF(E222:E226,$B$4)+COUNTIF(E205:E209,$B$4),"")</f>
        <v>3</v>
      </c>
      <c r="F228" s="550">
        <f>IF(COUNTIF(F222:F226,$B$4)+COUNTIF(F205:F209,$B$4)&gt;0,COUNTIF(F222:F226,$B$4)+COUNTIF(F205:F209,$B$4),"")</f>
        <v>2</v>
      </c>
      <c r="G228" s="550" t="str">
        <f>IF(COUNTIF(G222:G226,$B$4)+COUNTIF(G205:G209,$B$4)&gt;0,COUNTIF(G222:G226,$B$4)+COUNTIF(G205:G209,$B$4),"")</f>
        <v/>
      </c>
      <c r="H228" s="550" t="str">
        <f>IF(COUNTIF(H222:H226,$B$4)+COUNTIF(H205:H209,$B$4)&gt;0,COUNTIF(H222:H226,$B$4)+COUNTIF(H205:H209,$B$4),"")</f>
        <v/>
      </c>
      <c r="I228" s="550" t="str">
        <f>IF(COUNTIF(I222:I226,$B$4)+COUNTIF(I205:I209,$B$4)&gt;0,COUNTIF(I222:I226,$B$4)+COUNTIF(I205:I209,$B$4),"")</f>
        <v/>
      </c>
      <c r="J228" s="550" t="str">
        <f>IF(COUNTIF(J222:J226,$B$4)+COUNTIF(J205:J209,$B$4)&gt;0,COUNTIF(J222:J226,$B$4)+COUNTIF(J205:J209,$B$4),"")</f>
        <v/>
      </c>
      <c r="K228" s="550" t="str">
        <f>IF(COUNTIF(K222:K226,$B$4)+COUNTIF(K205:K209,$B$4)&gt;0,COUNTIF(K222:K226,$B$4)+COUNTIF(K205:K209,$B$4),"")</f>
        <v/>
      </c>
      <c r="L228" s="550" t="str">
        <f>IF(COUNTIF(L222:L226,$B$4)+COUNTIF(L205:L209,$B$4)&gt;0,COUNTIF(L222:L226,$B$4)+COUNTIF(L205:L209,$B$4),"")</f>
        <v/>
      </c>
      <c r="M228" s="550" t="str">
        <f>IF(COUNTIF(M222:M226,$B$4)+COUNTIF(M205:M209,$B$4)&gt;0,COUNTIF(M222:M226,$B$4)+COUNTIF(M205:M209,$B$4),"")</f>
        <v/>
      </c>
      <c r="N228" s="550" t="str">
        <f>IF(COUNTIF(N222:N226,$B$4)+COUNTIF(N205:N209,$B$4)&gt;0,COUNTIF(N222:N226,$B$4)+COUNTIF(N205:N209,$B$4),"")</f>
        <v/>
      </c>
      <c r="O228" s="550" t="str">
        <f>IF(COUNTIF(O222:O226,$B$4)+COUNTIF(O205:O209,$B$4)&gt;0,COUNTIF(O222:O226,$B$4)+COUNTIF(O205:O209,$B$4),"")</f>
        <v/>
      </c>
      <c r="P228" s="550" t="str">
        <f>IF(COUNTIF(P222:P226,$B$4)+COUNTIF(P205:P209,$B$4)&gt;0,COUNTIF(P222:P226,$B$4)+COUNTIF(P205:P209,$B$4),"")</f>
        <v/>
      </c>
      <c r="Q228" s="550" t="str">
        <f>IF(COUNTIF(Q222:Q226,$B$4)+COUNTIF(Q205:Q209,$B$4)&gt;0,COUNTIF(Q222:Q226,$B$4)+COUNTIF(Q205:Q209,$B$4),"")</f>
        <v/>
      </c>
      <c r="R228" s="550" t="str">
        <f>IF(COUNTIF(R222:R226,$B$4)+COUNTIF(R205:R209,$B$4)&gt;0,COUNTIF(R222:R226,$B$4)+COUNTIF(R205:R209,$B$4),"")</f>
        <v/>
      </c>
      <c r="S228" s="550">
        <f>IF(COUNTIF(S222:S226,$B$4)+COUNTIF(S205:S209,$B$4)&gt;0,COUNTIF(S222:S226,$B$4)+COUNTIF(S205:S209,$B$4),"")</f>
        <v>3</v>
      </c>
      <c r="T228" s="550">
        <f>IF(COUNTIF(T222:T226,$B$4)+COUNTIF(T205:T209,$B$4)&gt;0,COUNTIF(T222:T226,$B$4)+COUNTIF(T205:T209,$B$4),"")</f>
        <v>4</v>
      </c>
    </row>
    <row r="229" spans="2:20" x14ac:dyDescent="0.2">
      <c r="B229" s="586" t="s">
        <v>611</v>
      </c>
      <c r="C229" s="552" t="str">
        <f ca="1">IF(B226&lt;=TODAY(),SUM(D229:T229),"")</f>
        <v/>
      </c>
      <c r="D229" s="553">
        <f>IF(COUNTIF(D222:D226,$B$4)+COUNTIF(D205:D209,$B$4)&gt;0,(COUNTIF(D222:D226,$B$4)+COUNTIF(D205:D209,$B$4))*D$5,"")</f>
        <v>540</v>
      </c>
      <c r="E229" s="553">
        <f>IF(COUNTIF(E222:E226,$B$4)+COUNTIF(E205:E209,$B$4)&gt;0,(COUNTIF(E222:E226,$B$4)+COUNTIF(E205:E209,$B$4))*E$5,"")</f>
        <v>495</v>
      </c>
      <c r="F229" s="553">
        <f>IF(COUNTIF(F222:F226,$B$4)+COUNTIF(F205:F209,$B$4)&gt;0,(COUNTIF(F222:F226,$B$4)+COUNTIF(F205:F209,$B$4))*F$5,"")</f>
        <v>330</v>
      </c>
      <c r="G229" s="553" t="str">
        <f>IF(COUNTIF(G222:G226,$B$4)+COUNTIF(G205:G209,$B$4)&gt;0,(COUNTIF(G222:G226,$B$4)+COUNTIF(G205:G209,$B$4))*G$5,"")</f>
        <v/>
      </c>
      <c r="H229" s="553" t="str">
        <f>IF(COUNTIF(H222:H226,$B$4)+COUNTIF(H205:H209,$B$4)&gt;0,(COUNTIF(H222:H226,$B$4)+COUNTIF(H205:H209,$B$4))*H$5,"")</f>
        <v/>
      </c>
      <c r="I229" s="553" t="str">
        <f>IF(COUNTIF(I222:I226,$B$4)+COUNTIF(I205:I209,$B$4)&gt;0,(COUNTIF(I222:I226,$B$4)+COUNTIF(I205:I209,$B$4))*I$5,"")</f>
        <v/>
      </c>
      <c r="J229" s="553" t="str">
        <f>IF(COUNTIF(J222:J226,$B$4)+COUNTIF(J205:J209,$B$4)&gt;0,(COUNTIF(J222:J226,$B$4)+COUNTIF(J205:J209,$B$4))*J$5,"")</f>
        <v/>
      </c>
      <c r="K229" s="553" t="str">
        <f>IF(COUNTIF(K222:K226,$B$4)+COUNTIF(K205:K209,$B$4)&gt;0,(COUNTIF(K222:K226,$B$4)+COUNTIF(K205:K209,$B$4))*K$5,"")</f>
        <v/>
      </c>
      <c r="L229" s="553" t="str">
        <f>IF(COUNTIF(L222:L226,$B$4)+COUNTIF(L205:L209,$B$4)&gt;0,(COUNTIF(L222:L226,$B$4)+COUNTIF(L205:L209,$B$4))*L$5,"")</f>
        <v/>
      </c>
      <c r="M229" s="553" t="str">
        <f>IF(COUNTIF(M222:M226,$B$4)+COUNTIF(M205:M209,$B$4)&gt;0,(COUNTIF(M222:M226,$B$4)+COUNTIF(M205:M209,$B$4))*M$5,"")</f>
        <v/>
      </c>
      <c r="N229" s="553" t="str">
        <f>IF(COUNTIF(N222:N226,$B$4)+COUNTIF(N205:N209,$B$4)&gt;0,(COUNTIF(N222:N226,$B$4)+COUNTIF(N205:N209,$B$4))*N$5,"")</f>
        <v/>
      </c>
      <c r="O229" s="553" t="str">
        <f>IF(COUNTIF(O222:O226,$B$4)+COUNTIF(O205:O209,$B$4)&gt;0,(COUNTIF(O222:O226,$B$4)+COUNTIF(O205:O209,$B$4))*O$5,"")</f>
        <v/>
      </c>
      <c r="P229" s="553" t="str">
        <f>IF(COUNTIF(P222:P226,$B$4)+COUNTIF(P205:P209,$B$4)&gt;0,(COUNTIF(P222:P226,$B$4)+COUNTIF(P205:P209,$B$4))*P$5,"")</f>
        <v/>
      </c>
      <c r="Q229" s="553" t="str">
        <f>IF(COUNTIF(Q222:Q226,$B$4)+COUNTIF(Q205:Q209,$B$4)&gt;0,(COUNTIF(Q222:Q226,$B$4)+COUNTIF(Q205:Q209,$B$4))*Q$5,"")</f>
        <v/>
      </c>
      <c r="R229" s="553" t="str">
        <f>IF(COUNTIF(R222:R226,$B$4)+COUNTIF(R205:R209,$B$4)&gt;0,(COUNTIF(R222:R226,$B$4)+COUNTIF(R205:R209,$B$4))*R$5,"")</f>
        <v/>
      </c>
      <c r="S229" s="553">
        <f>IF(COUNTIF(S222:S226,$B$4)+COUNTIF(S205:S209,$B$4)&gt;0,(COUNTIF(S222:S226,$B$4)+COUNTIF(S205:S209,$B$4))*S$5,"")</f>
        <v>270</v>
      </c>
      <c r="T229" s="553">
        <f>IF(COUNTIF(T222:T226,$B$4)+COUNTIF(T205:T209,$B$4)&gt;0,(COUNTIF(T222:T226,$B$4)+COUNTIF(T205:T209,$B$4))*T$5,"")</f>
        <v>360</v>
      </c>
    </row>
    <row r="230" spans="2:20" x14ac:dyDescent="0.2">
      <c r="C230" s="632" t="str">
        <f ca="1">IF(C229&lt;&gt;"",SUM(D230:T230)-C229,"")</f>
        <v/>
      </c>
      <c r="D230" s="556"/>
      <c r="E230" s="556"/>
      <c r="F230" s="556"/>
      <c r="G230" s="556"/>
      <c r="H230" s="556"/>
      <c r="I230" s="556"/>
      <c r="J230" s="556"/>
      <c r="K230" s="651"/>
      <c r="L230" s="646"/>
      <c r="M230" s="556"/>
      <c r="N230" s="556"/>
      <c r="O230" s="556"/>
      <c r="P230" s="556"/>
      <c r="Q230" s="556"/>
      <c r="R230" s="556"/>
      <c r="S230" s="556"/>
      <c r="T230" s="556"/>
    </row>
    <row r="231" spans="2:20" x14ac:dyDescent="0.2">
      <c r="B231" t="s">
        <v>645</v>
      </c>
      <c r="C231" s="552"/>
      <c r="D231" s="917"/>
      <c r="E231" s="917"/>
      <c r="F231" s="917"/>
      <c r="G231" s="917"/>
      <c r="H231" s="917"/>
      <c r="I231" s="917"/>
      <c r="J231" s="917"/>
      <c r="K231" s="917"/>
      <c r="L231" s="917"/>
      <c r="M231" s="917"/>
      <c r="N231" s="917"/>
      <c r="O231" s="917"/>
      <c r="P231" s="917"/>
      <c r="Q231" s="917"/>
      <c r="R231" s="917"/>
      <c r="S231" s="917"/>
      <c r="T231" s="917"/>
    </row>
    <row r="232" spans="2:20" x14ac:dyDescent="0.2">
      <c r="B232" t="s">
        <v>644</v>
      </c>
    </row>
    <row r="233" spans="2:20" x14ac:dyDescent="0.2">
      <c r="B233" s="669">
        <v>44780</v>
      </c>
      <c r="C233" s="524" t="str">
        <f t="shared" ref="C233:C239" si="136">IF(COUNTIF(D233:T233,$B$4)&gt;0,COUNTIF(D233:T233,$B$4),"")</f>
        <v/>
      </c>
      <c r="D233" s="593"/>
      <c r="E233" s="593"/>
      <c r="F233" s="593"/>
      <c r="G233" s="593"/>
      <c r="H233" s="593"/>
      <c r="I233" s="593"/>
      <c r="J233" s="593"/>
      <c r="K233" s="657"/>
      <c r="L233" s="655"/>
      <c r="M233" s="593"/>
      <c r="N233" s="593"/>
      <c r="O233" s="593"/>
      <c r="P233" s="593"/>
      <c r="Q233" s="593"/>
      <c r="R233" s="593"/>
      <c r="S233" s="593"/>
      <c r="T233" s="594"/>
    </row>
    <row r="234" spans="2:20" x14ac:dyDescent="0.2">
      <c r="B234" s="669">
        <v>44781</v>
      </c>
      <c r="C234" s="524" t="str">
        <f t="shared" si="136"/>
        <v/>
      </c>
      <c r="D234" s="606"/>
      <c r="E234" s="606"/>
      <c r="F234" s="606"/>
      <c r="G234" s="606"/>
      <c r="H234" s="606"/>
      <c r="I234" s="606"/>
      <c r="J234" s="606"/>
      <c r="K234" s="663"/>
      <c r="L234" s="659"/>
      <c r="M234" s="606"/>
      <c r="N234" s="606"/>
      <c r="O234" s="606"/>
      <c r="P234" s="606"/>
      <c r="Q234" s="606"/>
      <c r="R234" s="606"/>
      <c r="S234" s="606"/>
      <c r="T234" s="606"/>
    </row>
    <row r="235" spans="2:20" x14ac:dyDescent="0.2">
      <c r="B235" s="669">
        <v>44782</v>
      </c>
      <c r="C235" s="524" t="str">
        <f t="shared" si="136"/>
        <v/>
      </c>
      <c r="D235" s="548"/>
      <c r="E235" s="548"/>
      <c r="F235" s="548"/>
      <c r="G235" s="548"/>
      <c r="H235" s="548"/>
      <c r="I235" s="548"/>
      <c r="J235" s="548"/>
      <c r="K235" s="648"/>
      <c r="L235" s="575"/>
      <c r="M235" s="548"/>
      <c r="N235" s="548"/>
      <c r="O235" s="548"/>
      <c r="P235" s="548"/>
      <c r="Q235" s="548"/>
      <c r="R235" s="548"/>
      <c r="S235" s="548"/>
      <c r="T235" s="548"/>
    </row>
    <row r="236" spans="2:20" x14ac:dyDescent="0.2">
      <c r="B236" s="669">
        <v>44783</v>
      </c>
      <c r="C236" s="524" t="str">
        <f t="shared" si="136"/>
        <v/>
      </c>
      <c r="D236" s="548"/>
      <c r="E236" s="548"/>
      <c r="F236" s="548"/>
      <c r="G236" s="548"/>
      <c r="H236" s="548"/>
      <c r="I236" s="548"/>
      <c r="J236" s="548"/>
      <c r="K236" s="648"/>
      <c r="L236" s="575"/>
      <c r="M236" s="548"/>
      <c r="N236" s="548"/>
      <c r="O236" s="548"/>
      <c r="P236" s="548"/>
      <c r="Q236" s="548"/>
      <c r="R236" s="548"/>
      <c r="S236" s="548"/>
      <c r="T236" s="548"/>
    </row>
    <row r="237" spans="2:20" x14ac:dyDescent="0.2">
      <c r="B237" s="669">
        <v>44784</v>
      </c>
      <c r="C237" s="524" t="str">
        <f t="shared" si="136"/>
        <v/>
      </c>
      <c r="D237" s="548"/>
      <c r="E237" s="548"/>
      <c r="F237" s="548"/>
      <c r="G237" s="548"/>
      <c r="H237" s="548"/>
      <c r="I237" s="548"/>
      <c r="J237" s="548"/>
      <c r="K237" s="648"/>
      <c r="L237" s="575"/>
      <c r="M237" s="548"/>
      <c r="N237" s="548"/>
      <c r="O237" s="548"/>
      <c r="P237" s="548"/>
      <c r="Q237" s="548"/>
      <c r="R237" s="548"/>
      <c r="S237" s="548"/>
      <c r="T237" s="548"/>
    </row>
    <row r="238" spans="2:20" x14ac:dyDescent="0.2">
      <c r="B238" s="669">
        <v>44785</v>
      </c>
      <c r="C238" s="524" t="str">
        <f t="shared" si="136"/>
        <v/>
      </c>
      <c r="D238" s="548"/>
      <c r="E238" s="548"/>
      <c r="F238" s="548"/>
      <c r="G238" s="548"/>
      <c r="H238" s="548"/>
      <c r="I238" s="548"/>
      <c r="J238" s="548"/>
      <c r="K238" s="648"/>
      <c r="L238" s="575"/>
      <c r="M238" s="548"/>
      <c r="N238" s="548"/>
      <c r="O238" s="548"/>
      <c r="P238" s="548"/>
      <c r="Q238" s="548"/>
      <c r="R238" s="548"/>
      <c r="S238" s="548"/>
      <c r="T238" s="548"/>
    </row>
    <row r="239" spans="2:20" x14ac:dyDescent="0.2">
      <c r="B239" s="669">
        <v>44786</v>
      </c>
      <c r="C239" s="524" t="str">
        <f t="shared" si="136"/>
        <v/>
      </c>
      <c r="D239" s="548"/>
      <c r="E239" s="548"/>
      <c r="F239" s="548"/>
      <c r="G239" s="548"/>
      <c r="H239" s="548"/>
      <c r="I239" s="548"/>
      <c r="J239" s="548"/>
      <c r="K239" s="648"/>
      <c r="L239" s="575"/>
      <c r="M239" s="548"/>
      <c r="N239" s="548"/>
      <c r="O239" s="548"/>
      <c r="P239" s="548"/>
      <c r="Q239" s="548"/>
      <c r="R239" s="548"/>
      <c r="S239" s="548"/>
      <c r="T239" s="548"/>
    </row>
    <row r="240" spans="2:20" x14ac:dyDescent="0.2">
      <c r="B240" s="599" t="s">
        <v>610</v>
      </c>
      <c r="C240" s="524"/>
      <c r="D240" s="550" t="str">
        <f>IF(COUNTIF(D234:D238,$B$4)+COUNTIF(D228:D233,$B$4)&gt;0,COUNTIF(D234:D238,$B$4)+COUNTIF(D228:D233,$B$4),"")</f>
        <v/>
      </c>
      <c r="E240" s="550" t="str">
        <f t="shared" ref="E240:T240" si="137">IF(COUNTIF(E234:E238,$B$4)+COUNTIF(E228:E233,$B$4)&gt;0,COUNTIF(E234:E238,$B$4)+COUNTIF(E228:E233,$B$4),"")</f>
        <v/>
      </c>
      <c r="F240" s="550" t="str">
        <f t="shared" si="137"/>
        <v/>
      </c>
      <c r="G240" s="550" t="str">
        <f t="shared" si="137"/>
        <v/>
      </c>
      <c r="H240" s="550" t="str">
        <f t="shared" si="137"/>
        <v/>
      </c>
      <c r="I240" s="550" t="str">
        <f t="shared" si="137"/>
        <v/>
      </c>
      <c r="J240" s="550" t="str">
        <f t="shared" si="137"/>
        <v/>
      </c>
      <c r="K240" s="649" t="str">
        <f t="shared" si="137"/>
        <v/>
      </c>
      <c r="L240" s="644" t="str">
        <f t="shared" si="137"/>
        <v/>
      </c>
      <c r="M240" s="550" t="str">
        <f t="shared" si="137"/>
        <v/>
      </c>
      <c r="N240" s="550" t="str">
        <f t="shared" si="137"/>
        <v/>
      </c>
      <c r="O240" s="550" t="str">
        <f t="shared" si="137"/>
        <v/>
      </c>
      <c r="P240" s="550" t="str">
        <f t="shared" si="137"/>
        <v/>
      </c>
      <c r="Q240" s="550" t="str">
        <f t="shared" si="137"/>
        <v/>
      </c>
      <c r="R240" s="550" t="str">
        <f t="shared" si="137"/>
        <v/>
      </c>
      <c r="S240" s="550" t="str">
        <f t="shared" si="137"/>
        <v/>
      </c>
      <c r="T240" s="550" t="str">
        <f t="shared" si="137"/>
        <v/>
      </c>
    </row>
    <row r="241" spans="2:20" x14ac:dyDescent="0.2">
      <c r="B241" s="586" t="s">
        <v>611</v>
      </c>
      <c r="C241" s="552" t="str">
        <f ca="1">IF(B238&lt;=TODAY(),SUM(D241:T241),"")</f>
        <v/>
      </c>
      <c r="D241" s="553" t="str">
        <f>IF(COUNTIF(D234:D238,$B$4)+COUNTIF(D228:D233,$B$4)&gt;0,(COUNTIF(D234:D238,$B$4)+COUNTIF(D228:D233,$B$4))*D$5,"")</f>
        <v/>
      </c>
      <c r="E241" s="553" t="str">
        <f t="shared" ref="E241:T241" si="138">IF(COUNTIF(E234:E238,$B$4)+COUNTIF(E228:E233,$B$4)&gt;0,(COUNTIF(E234:E238,$B$4)+COUNTIF(E228:E233,$B$4))*E$5,"")</f>
        <v/>
      </c>
      <c r="F241" s="553" t="str">
        <f t="shared" si="138"/>
        <v/>
      </c>
      <c r="G241" s="553" t="str">
        <f t="shared" si="138"/>
        <v/>
      </c>
      <c r="H241" s="553" t="str">
        <f t="shared" si="138"/>
        <v/>
      </c>
      <c r="I241" s="553" t="str">
        <f t="shared" si="138"/>
        <v/>
      </c>
      <c r="J241" s="553" t="str">
        <f t="shared" si="138"/>
        <v/>
      </c>
      <c r="K241" s="650" t="str">
        <f t="shared" si="138"/>
        <v/>
      </c>
      <c r="L241" s="645" t="str">
        <f t="shared" si="138"/>
        <v/>
      </c>
      <c r="M241" s="553" t="str">
        <f t="shared" si="138"/>
        <v/>
      </c>
      <c r="N241" s="553" t="str">
        <f t="shared" si="138"/>
        <v/>
      </c>
      <c r="O241" s="553" t="str">
        <f t="shared" si="138"/>
        <v/>
      </c>
      <c r="P241" s="553" t="str">
        <f t="shared" si="138"/>
        <v/>
      </c>
      <c r="Q241" s="553" t="str">
        <f t="shared" si="138"/>
        <v/>
      </c>
      <c r="R241" s="553" t="str">
        <f t="shared" si="138"/>
        <v/>
      </c>
      <c r="S241" s="553" t="str">
        <f t="shared" si="138"/>
        <v/>
      </c>
      <c r="T241" s="553" t="str">
        <f t="shared" si="138"/>
        <v/>
      </c>
    </row>
    <row r="242" spans="2:20" x14ac:dyDescent="0.2">
      <c r="C242" s="632" t="str">
        <f ca="1">IF(C241&lt;&gt;"",SUM(D242:T242)-C241,"")</f>
        <v/>
      </c>
      <c r="D242" s="556"/>
      <c r="E242" s="556"/>
      <c r="F242" s="556"/>
      <c r="G242" s="556"/>
      <c r="H242" s="556"/>
      <c r="I242" s="556"/>
      <c r="J242" s="556"/>
      <c r="K242" s="651"/>
      <c r="L242" s="646"/>
      <c r="M242" s="556"/>
      <c r="N242" s="556"/>
      <c r="O242" s="556"/>
      <c r="P242" s="556"/>
      <c r="Q242" s="556"/>
      <c r="R242" s="556"/>
      <c r="S242" s="556"/>
      <c r="T242" s="556"/>
    </row>
    <row r="243" spans="2:20" x14ac:dyDescent="0.2">
      <c r="B243" t="s">
        <v>645</v>
      </c>
      <c r="C243" s="552"/>
      <c r="D243" s="917"/>
      <c r="E243" s="917"/>
      <c r="F243" s="917"/>
      <c r="G243" s="917"/>
      <c r="H243" s="917"/>
      <c r="I243" s="917"/>
      <c r="J243" s="917"/>
      <c r="K243" s="917"/>
      <c r="L243" s="917"/>
      <c r="M243" s="917"/>
      <c r="N243" s="917"/>
      <c r="O243" s="917"/>
      <c r="P243" s="917"/>
      <c r="Q243" s="917"/>
      <c r="R243" s="917"/>
      <c r="S243" s="917"/>
      <c r="T243" s="917"/>
    </row>
    <row r="244" spans="2:20" x14ac:dyDescent="0.2">
      <c r="B244" t="s">
        <v>644</v>
      </c>
    </row>
    <row r="245" spans="2:20" x14ac:dyDescent="0.2">
      <c r="B245" s="669">
        <v>44787</v>
      </c>
      <c r="C245" s="524" t="str">
        <f t="shared" ref="C245:C251" si="139">IF(COUNTIF(D245:T245,$B$4)&gt;0,COUNTIF(D245:T245,$B$4),"")</f>
        <v/>
      </c>
      <c r="D245" s="593"/>
      <c r="E245" s="593"/>
      <c r="F245" s="593"/>
      <c r="G245" s="593"/>
      <c r="H245" s="593"/>
      <c r="I245" s="593"/>
      <c r="J245" s="593"/>
      <c r="K245" s="657"/>
      <c r="L245" s="655"/>
      <c r="M245" s="593"/>
      <c r="N245" s="593"/>
      <c r="O245" s="593"/>
      <c r="P245" s="593"/>
      <c r="Q245" s="593"/>
      <c r="R245" s="593"/>
      <c r="S245" s="593"/>
      <c r="T245" s="594"/>
    </row>
    <row r="246" spans="2:20" x14ac:dyDescent="0.2">
      <c r="B246" s="669">
        <v>44788</v>
      </c>
      <c r="C246" s="524" t="str">
        <f t="shared" si="139"/>
        <v/>
      </c>
      <c r="D246" s="606"/>
      <c r="E246" s="606"/>
      <c r="F246" s="606"/>
      <c r="G246" s="606"/>
      <c r="H246" s="606"/>
      <c r="I246" s="606"/>
      <c r="J246" s="606"/>
      <c r="K246" s="663"/>
      <c r="L246" s="659"/>
      <c r="M246" s="606"/>
      <c r="N246" s="606"/>
      <c r="O246" s="606"/>
      <c r="P246" s="606"/>
      <c r="Q246" s="606"/>
      <c r="R246" s="606"/>
      <c r="S246" s="606"/>
      <c r="T246" s="606"/>
    </row>
    <row r="247" spans="2:20" x14ac:dyDescent="0.2">
      <c r="B247" s="669">
        <v>44789</v>
      </c>
      <c r="C247" s="524" t="str">
        <f t="shared" si="139"/>
        <v/>
      </c>
      <c r="D247" s="548"/>
      <c r="E247" s="548"/>
      <c r="F247" s="548"/>
      <c r="G247" s="548"/>
      <c r="H247" s="548"/>
      <c r="I247" s="548"/>
      <c r="J247" s="548"/>
      <c r="K247" s="648"/>
      <c r="L247" s="575"/>
      <c r="M247" s="548"/>
      <c r="N247" s="548"/>
      <c r="O247" s="548"/>
      <c r="P247" s="548"/>
      <c r="Q247" s="548"/>
      <c r="R247" s="548"/>
      <c r="S247" s="548"/>
      <c r="T247" s="548"/>
    </row>
    <row r="248" spans="2:20" x14ac:dyDescent="0.2">
      <c r="B248" s="669">
        <v>44790</v>
      </c>
      <c r="C248" s="524" t="str">
        <f t="shared" si="139"/>
        <v/>
      </c>
      <c r="D248" s="548"/>
      <c r="E248" s="548"/>
      <c r="F248" s="548"/>
      <c r="G248" s="548"/>
      <c r="H248" s="548"/>
      <c r="I248" s="548"/>
      <c r="J248" s="548"/>
      <c r="K248" s="648"/>
      <c r="L248" s="575"/>
      <c r="M248" s="548"/>
      <c r="N248" s="548"/>
      <c r="O248" s="548"/>
      <c r="P248" s="548"/>
      <c r="Q248" s="548"/>
      <c r="R248" s="548"/>
      <c r="S248" s="548"/>
      <c r="T248" s="548"/>
    </row>
    <row r="249" spans="2:20" x14ac:dyDescent="0.2">
      <c r="B249" s="669">
        <v>44791</v>
      </c>
      <c r="C249" s="524" t="str">
        <f t="shared" si="139"/>
        <v/>
      </c>
      <c r="D249" s="548"/>
      <c r="E249" s="548"/>
      <c r="F249" s="548"/>
      <c r="G249" s="548"/>
      <c r="H249" s="548"/>
      <c r="I249" s="548"/>
      <c r="J249" s="548"/>
      <c r="K249" s="648"/>
      <c r="L249" s="575"/>
      <c r="M249" s="548"/>
      <c r="N249" s="548"/>
      <c r="O249" s="548"/>
      <c r="P249" s="548"/>
      <c r="Q249" s="548"/>
      <c r="R249" s="548"/>
      <c r="S249" s="548"/>
      <c r="T249" s="548"/>
    </row>
    <row r="250" spans="2:20" x14ac:dyDescent="0.2">
      <c r="B250" s="669">
        <v>44792</v>
      </c>
      <c r="C250" s="524" t="str">
        <f t="shared" si="139"/>
        <v/>
      </c>
      <c r="D250" s="548"/>
      <c r="E250" s="548"/>
      <c r="F250" s="548"/>
      <c r="G250" s="548"/>
      <c r="H250" s="548"/>
      <c r="I250" s="548"/>
      <c r="J250" s="548"/>
      <c r="K250" s="648"/>
      <c r="L250" s="575"/>
      <c r="M250" s="548"/>
      <c r="N250" s="548"/>
      <c r="O250" s="548"/>
      <c r="P250" s="548"/>
      <c r="Q250" s="548"/>
      <c r="R250" s="548"/>
      <c r="S250" s="548"/>
      <c r="T250" s="548"/>
    </row>
    <row r="251" spans="2:20" x14ac:dyDescent="0.2">
      <c r="B251" s="669">
        <v>44793</v>
      </c>
      <c r="C251" s="524" t="str">
        <f t="shared" si="139"/>
        <v/>
      </c>
      <c r="D251" s="548"/>
      <c r="E251" s="548"/>
      <c r="F251" s="548"/>
      <c r="G251" s="548"/>
      <c r="H251" s="548"/>
      <c r="I251" s="548"/>
      <c r="J251" s="548"/>
      <c r="K251" s="648"/>
      <c r="L251" s="575"/>
      <c r="M251" s="548"/>
      <c r="N251" s="548"/>
      <c r="O251" s="548"/>
      <c r="P251" s="548"/>
      <c r="Q251" s="548"/>
      <c r="R251" s="548"/>
      <c r="S251" s="548"/>
      <c r="T251" s="548"/>
    </row>
    <row r="252" spans="2:20" x14ac:dyDescent="0.2">
      <c r="B252" s="599" t="s">
        <v>610</v>
      </c>
      <c r="C252" s="524"/>
      <c r="D252" s="550" t="str">
        <f>IF(COUNTIF(D246:D250,$B$4)+COUNTIF(D240:D245,$B$4)&gt;0,COUNTIF(D246:D250,$B$4)+COUNTIF(D240:D245,$B$4),"")</f>
        <v/>
      </c>
      <c r="E252" s="550" t="str">
        <f t="shared" ref="E252:T252" si="140">IF(COUNTIF(E246:E250,$B$4)+COUNTIF(E240:E245,$B$4)&gt;0,COUNTIF(E246:E250,$B$4)+COUNTIF(E240:E245,$B$4),"")</f>
        <v/>
      </c>
      <c r="F252" s="550" t="str">
        <f t="shared" si="140"/>
        <v/>
      </c>
      <c r="G252" s="550" t="str">
        <f t="shared" si="140"/>
        <v/>
      </c>
      <c r="H252" s="550" t="str">
        <f t="shared" si="140"/>
        <v/>
      </c>
      <c r="I252" s="550" t="str">
        <f t="shared" si="140"/>
        <v/>
      </c>
      <c r="J252" s="550" t="str">
        <f t="shared" si="140"/>
        <v/>
      </c>
      <c r="K252" s="649" t="str">
        <f t="shared" si="140"/>
        <v/>
      </c>
      <c r="L252" s="644" t="str">
        <f t="shared" si="140"/>
        <v/>
      </c>
      <c r="M252" s="550" t="str">
        <f t="shared" si="140"/>
        <v/>
      </c>
      <c r="N252" s="550" t="str">
        <f t="shared" si="140"/>
        <v/>
      </c>
      <c r="O252" s="550" t="str">
        <f t="shared" si="140"/>
        <v/>
      </c>
      <c r="P252" s="550" t="str">
        <f t="shared" si="140"/>
        <v/>
      </c>
      <c r="Q252" s="550" t="str">
        <f t="shared" si="140"/>
        <v/>
      </c>
      <c r="R252" s="550" t="str">
        <f t="shared" si="140"/>
        <v/>
      </c>
      <c r="S252" s="550" t="str">
        <f t="shared" si="140"/>
        <v/>
      </c>
      <c r="T252" s="550" t="str">
        <f t="shared" si="140"/>
        <v/>
      </c>
    </row>
    <row r="253" spans="2:20" x14ac:dyDescent="0.2">
      <c r="B253" s="586" t="s">
        <v>611</v>
      </c>
      <c r="C253" s="552" t="str">
        <f ca="1">IF(B250&lt;=TODAY(),SUM(D253:T253),"")</f>
        <v/>
      </c>
      <c r="D253" s="553" t="str">
        <f>IF(COUNTIF(D246:D250,$B$4)+COUNTIF(D240:D245,$B$4)&gt;0,(COUNTIF(D246:D250,$B$4)+COUNTIF(D240:D245,$B$4))*D$5,"")</f>
        <v/>
      </c>
      <c r="E253" s="553" t="str">
        <f t="shared" ref="E253:T253" si="141">IF(COUNTIF(E246:E250,$B$4)+COUNTIF(E240:E245,$B$4)&gt;0,(COUNTIF(E246:E250,$B$4)+COUNTIF(E240:E245,$B$4))*E$5,"")</f>
        <v/>
      </c>
      <c r="F253" s="553" t="str">
        <f t="shared" si="141"/>
        <v/>
      </c>
      <c r="G253" s="553" t="str">
        <f t="shared" si="141"/>
        <v/>
      </c>
      <c r="H253" s="553" t="str">
        <f t="shared" si="141"/>
        <v/>
      </c>
      <c r="I253" s="553" t="str">
        <f t="shared" si="141"/>
        <v/>
      </c>
      <c r="J253" s="553" t="str">
        <f t="shared" si="141"/>
        <v/>
      </c>
      <c r="K253" s="650" t="str">
        <f t="shared" si="141"/>
        <v/>
      </c>
      <c r="L253" s="645" t="str">
        <f t="shared" si="141"/>
        <v/>
      </c>
      <c r="M253" s="553" t="str">
        <f t="shared" si="141"/>
        <v/>
      </c>
      <c r="N253" s="553" t="str">
        <f t="shared" si="141"/>
        <v/>
      </c>
      <c r="O253" s="553" t="str">
        <f t="shared" si="141"/>
        <v/>
      </c>
      <c r="P253" s="553" t="str">
        <f t="shared" si="141"/>
        <v/>
      </c>
      <c r="Q253" s="553" t="str">
        <f t="shared" si="141"/>
        <v/>
      </c>
      <c r="R253" s="553" t="str">
        <f t="shared" si="141"/>
        <v/>
      </c>
      <c r="S253" s="553" t="str">
        <f t="shared" si="141"/>
        <v/>
      </c>
      <c r="T253" s="553" t="str">
        <f t="shared" si="141"/>
        <v/>
      </c>
    </row>
    <row r="254" spans="2:20" x14ac:dyDescent="0.2">
      <c r="C254" s="632" t="str">
        <f ca="1">IF(C253&lt;&gt;"",SUM(D254:T254)-C253,"")</f>
        <v/>
      </c>
      <c r="D254" s="556"/>
      <c r="E254" s="556"/>
      <c r="F254" s="556"/>
      <c r="G254" s="556"/>
      <c r="H254" s="556"/>
      <c r="I254" s="556"/>
      <c r="J254" s="556"/>
      <c r="K254" s="651"/>
      <c r="L254" s="646"/>
      <c r="M254" s="556"/>
      <c r="N254" s="556"/>
      <c r="O254" s="556"/>
      <c r="P254" s="556"/>
      <c r="Q254" s="556"/>
      <c r="R254" s="556"/>
      <c r="S254" s="556"/>
      <c r="T254" s="556"/>
    </row>
    <row r="255" spans="2:20" x14ac:dyDescent="0.2">
      <c r="B255" t="s">
        <v>645</v>
      </c>
      <c r="C255" s="552"/>
      <c r="D255" s="917"/>
      <c r="E255" s="917"/>
      <c r="F255" s="917"/>
      <c r="G255" s="917"/>
      <c r="H255" s="917"/>
      <c r="I255" s="917"/>
      <c r="J255" s="917"/>
      <c r="K255" s="917"/>
      <c r="L255" s="917"/>
      <c r="M255" s="917"/>
      <c r="N255" s="917"/>
      <c r="O255" s="917"/>
      <c r="P255" s="917"/>
      <c r="Q255" s="917"/>
      <c r="R255" s="917"/>
      <c r="S255" s="917"/>
      <c r="T255" s="917"/>
    </row>
    <row r="256" spans="2:20" x14ac:dyDescent="0.2">
      <c r="B256" t="s">
        <v>644</v>
      </c>
    </row>
    <row r="257" spans="2:20" x14ac:dyDescent="0.2">
      <c r="B257" s="669">
        <v>44794</v>
      </c>
      <c r="C257" s="524" t="str">
        <f t="shared" ref="C257:C263" si="142">IF(COUNTIF(D257:T257,$B$4)&gt;0,COUNTIF(D257:T257,$B$4),"")</f>
        <v/>
      </c>
      <c r="D257" s="593"/>
      <c r="E257" s="593"/>
      <c r="F257" s="593"/>
      <c r="G257" s="593"/>
      <c r="H257" s="593"/>
      <c r="I257" s="593"/>
      <c r="J257" s="593"/>
      <c r="K257" s="657"/>
      <c r="L257" s="655"/>
      <c r="M257" s="593"/>
      <c r="N257" s="593"/>
      <c r="O257" s="593"/>
      <c r="P257" s="593"/>
      <c r="Q257" s="593"/>
      <c r="R257" s="593"/>
      <c r="S257" s="593"/>
      <c r="T257" s="594"/>
    </row>
    <row r="258" spans="2:20" x14ac:dyDescent="0.2">
      <c r="B258" s="669">
        <v>44795</v>
      </c>
      <c r="C258" s="524" t="str">
        <f t="shared" si="142"/>
        <v/>
      </c>
      <c r="D258" s="606"/>
      <c r="E258" s="606"/>
      <c r="F258" s="606"/>
      <c r="G258" s="606"/>
      <c r="H258" s="606"/>
      <c r="I258" s="606"/>
      <c r="J258" s="606"/>
      <c r="K258" s="663"/>
      <c r="L258" s="659"/>
      <c r="M258" s="606"/>
      <c r="N258" s="606"/>
      <c r="O258" s="606"/>
      <c r="P258" s="606"/>
      <c r="Q258" s="606"/>
      <c r="R258" s="606"/>
      <c r="S258" s="606"/>
      <c r="T258" s="606"/>
    </row>
    <row r="259" spans="2:20" x14ac:dyDescent="0.2">
      <c r="B259" s="669">
        <v>44796</v>
      </c>
      <c r="C259" s="524" t="str">
        <f t="shared" si="142"/>
        <v/>
      </c>
      <c r="D259" s="548"/>
      <c r="E259" s="548"/>
      <c r="F259" s="548"/>
      <c r="G259" s="548"/>
      <c r="H259" s="548"/>
      <c r="I259" s="548"/>
      <c r="J259" s="548"/>
      <c r="K259" s="648"/>
      <c r="L259" s="575"/>
      <c r="M259" s="548"/>
      <c r="N259" s="548"/>
      <c r="O259" s="548"/>
      <c r="P259" s="548"/>
      <c r="Q259" s="548"/>
      <c r="R259" s="548"/>
      <c r="S259" s="548"/>
      <c r="T259" s="548"/>
    </row>
    <row r="260" spans="2:20" x14ac:dyDescent="0.2">
      <c r="B260" s="669">
        <v>44797</v>
      </c>
      <c r="C260" s="524" t="str">
        <f t="shared" si="142"/>
        <v/>
      </c>
      <c r="D260" s="548"/>
      <c r="E260" s="548"/>
      <c r="F260" s="548"/>
      <c r="G260" s="548"/>
      <c r="H260" s="548"/>
      <c r="I260" s="548"/>
      <c r="J260" s="548"/>
      <c r="K260" s="648"/>
      <c r="L260" s="575"/>
      <c r="M260" s="548"/>
      <c r="N260" s="548"/>
      <c r="O260" s="548"/>
      <c r="P260" s="548"/>
      <c r="Q260" s="548"/>
      <c r="R260" s="548"/>
      <c r="S260" s="548"/>
      <c r="T260" s="548"/>
    </row>
    <row r="261" spans="2:20" x14ac:dyDescent="0.2">
      <c r="B261" s="669">
        <v>44798</v>
      </c>
      <c r="C261" s="524" t="str">
        <f t="shared" si="142"/>
        <v/>
      </c>
      <c r="D261" s="548"/>
      <c r="E261" s="548"/>
      <c r="F261" s="548"/>
      <c r="G261" s="548"/>
      <c r="H261" s="548"/>
      <c r="I261" s="548"/>
      <c r="J261" s="548"/>
      <c r="K261" s="648"/>
      <c r="L261" s="575"/>
      <c r="M261" s="548"/>
      <c r="N261" s="548"/>
      <c r="O261" s="548"/>
      <c r="P261" s="548"/>
      <c r="Q261" s="548"/>
      <c r="R261" s="548"/>
      <c r="S261" s="548"/>
      <c r="T261" s="548"/>
    </row>
    <row r="262" spans="2:20" x14ac:dyDescent="0.2">
      <c r="B262" s="669">
        <v>44799</v>
      </c>
      <c r="C262" s="524" t="str">
        <f t="shared" si="142"/>
        <v/>
      </c>
      <c r="D262" s="548"/>
      <c r="E262" s="548"/>
      <c r="F262" s="548"/>
      <c r="G262" s="548"/>
      <c r="H262" s="548"/>
      <c r="I262" s="548"/>
      <c r="J262" s="548"/>
      <c r="K262" s="648"/>
      <c r="L262" s="575"/>
      <c r="M262" s="548"/>
      <c r="N262" s="548"/>
      <c r="O262" s="548"/>
      <c r="P262" s="548"/>
      <c r="Q262" s="548"/>
      <c r="R262" s="548"/>
      <c r="S262" s="548"/>
      <c r="T262" s="548"/>
    </row>
    <row r="263" spans="2:20" x14ac:dyDescent="0.2">
      <c r="B263" s="669">
        <v>44800</v>
      </c>
      <c r="C263" s="524" t="str">
        <f t="shared" si="142"/>
        <v/>
      </c>
      <c r="D263" s="548"/>
      <c r="E263" s="548"/>
      <c r="F263" s="548"/>
      <c r="G263" s="548"/>
      <c r="H263" s="548"/>
      <c r="I263" s="548"/>
      <c r="J263" s="548"/>
      <c r="K263" s="648"/>
      <c r="L263" s="575"/>
      <c r="M263" s="548"/>
      <c r="N263" s="548"/>
      <c r="O263" s="548"/>
      <c r="P263" s="548"/>
      <c r="Q263" s="548"/>
      <c r="R263" s="548"/>
      <c r="S263" s="548"/>
      <c r="T263" s="548"/>
    </row>
    <row r="264" spans="2:20" x14ac:dyDescent="0.2">
      <c r="B264" s="599" t="s">
        <v>610</v>
      </c>
      <c r="C264" s="524"/>
      <c r="D264" s="550" t="str">
        <f>IF(COUNTIF(D258:D262,$B$4)+COUNTIF(D252:D257,$B$4)&gt;0,COUNTIF(D258:D262,$B$4)+COUNTIF(D252:D257,$B$4),"")</f>
        <v/>
      </c>
      <c r="E264" s="550" t="str">
        <f t="shared" ref="E264:T264" si="143">IF(COUNTIF(E258:E262,$B$4)+COUNTIF(E252:E257,$B$4)&gt;0,COUNTIF(E258:E262,$B$4)+COUNTIF(E252:E257,$B$4),"")</f>
        <v/>
      </c>
      <c r="F264" s="550" t="str">
        <f t="shared" si="143"/>
        <v/>
      </c>
      <c r="G264" s="550" t="str">
        <f t="shared" si="143"/>
        <v/>
      </c>
      <c r="H264" s="550" t="str">
        <f t="shared" si="143"/>
        <v/>
      </c>
      <c r="I264" s="550" t="str">
        <f t="shared" si="143"/>
        <v/>
      </c>
      <c r="J264" s="550" t="str">
        <f t="shared" si="143"/>
        <v/>
      </c>
      <c r="K264" s="649" t="str">
        <f t="shared" si="143"/>
        <v/>
      </c>
      <c r="L264" s="644" t="str">
        <f t="shared" si="143"/>
        <v/>
      </c>
      <c r="M264" s="550" t="str">
        <f t="shared" si="143"/>
        <v/>
      </c>
      <c r="N264" s="550" t="str">
        <f t="shared" si="143"/>
        <v/>
      </c>
      <c r="O264" s="550" t="str">
        <f t="shared" si="143"/>
        <v/>
      </c>
      <c r="P264" s="550" t="str">
        <f t="shared" si="143"/>
        <v/>
      </c>
      <c r="Q264" s="550" t="str">
        <f t="shared" si="143"/>
        <v/>
      </c>
      <c r="R264" s="550" t="str">
        <f t="shared" si="143"/>
        <v/>
      </c>
      <c r="S264" s="550" t="str">
        <f t="shared" si="143"/>
        <v/>
      </c>
      <c r="T264" s="550" t="str">
        <f t="shared" si="143"/>
        <v/>
      </c>
    </row>
    <row r="265" spans="2:20" x14ac:dyDescent="0.2">
      <c r="B265" s="586" t="s">
        <v>611</v>
      </c>
      <c r="C265" s="552" t="str">
        <f ca="1">IF(B262&lt;=TODAY(),SUM(D265:T265),"")</f>
        <v/>
      </c>
      <c r="D265" s="553" t="str">
        <f>IF(COUNTIF(D258:D262,$B$4)+COUNTIF(D252:D257,$B$4)&gt;0,(COUNTIF(D258:D262,$B$4)+COUNTIF(D252:D257,$B$4))*D$5,"")</f>
        <v/>
      </c>
      <c r="E265" s="553" t="str">
        <f t="shared" ref="E265:T265" si="144">IF(COUNTIF(E258:E262,$B$4)+COUNTIF(E252:E257,$B$4)&gt;0,(COUNTIF(E258:E262,$B$4)+COUNTIF(E252:E257,$B$4))*E$5,"")</f>
        <v/>
      </c>
      <c r="F265" s="553" t="str">
        <f t="shared" si="144"/>
        <v/>
      </c>
      <c r="G265" s="553" t="str">
        <f t="shared" si="144"/>
        <v/>
      </c>
      <c r="H265" s="553" t="str">
        <f t="shared" si="144"/>
        <v/>
      </c>
      <c r="I265" s="553" t="str">
        <f t="shared" si="144"/>
        <v/>
      </c>
      <c r="J265" s="553" t="str">
        <f t="shared" si="144"/>
        <v/>
      </c>
      <c r="K265" s="650" t="str">
        <f t="shared" si="144"/>
        <v/>
      </c>
      <c r="L265" s="645" t="str">
        <f t="shared" si="144"/>
        <v/>
      </c>
      <c r="M265" s="553" t="str">
        <f t="shared" si="144"/>
        <v/>
      </c>
      <c r="N265" s="553" t="str">
        <f t="shared" si="144"/>
        <v/>
      </c>
      <c r="O265" s="553" t="str">
        <f t="shared" si="144"/>
        <v/>
      </c>
      <c r="P265" s="553" t="str">
        <f t="shared" si="144"/>
        <v/>
      </c>
      <c r="Q265" s="553" t="str">
        <f t="shared" si="144"/>
        <v/>
      </c>
      <c r="R265" s="553" t="str">
        <f t="shared" si="144"/>
        <v/>
      </c>
      <c r="S265" s="553" t="str">
        <f t="shared" si="144"/>
        <v/>
      </c>
      <c r="T265" s="553" t="str">
        <f t="shared" si="144"/>
        <v/>
      </c>
    </row>
    <row r="266" spans="2:20" x14ac:dyDescent="0.2">
      <c r="C266" s="632" t="str">
        <f ca="1">IF(C265&lt;&gt;"",SUM(D266:T266)-C265,"")</f>
        <v/>
      </c>
      <c r="D266" s="556"/>
      <c r="E266" s="556"/>
      <c r="F266" s="556"/>
      <c r="G266" s="556"/>
      <c r="H266" s="556"/>
      <c r="I266" s="556"/>
      <c r="J266" s="556"/>
      <c r="K266" s="651"/>
      <c r="L266" s="646"/>
      <c r="M266" s="556"/>
      <c r="N266" s="556"/>
      <c r="O266" s="556"/>
      <c r="P266" s="556"/>
      <c r="Q266" s="556"/>
      <c r="R266" s="556"/>
      <c r="S266" s="556"/>
      <c r="T266" s="556"/>
    </row>
    <row r="267" spans="2:20" x14ac:dyDescent="0.2">
      <c r="B267" t="s">
        <v>645</v>
      </c>
      <c r="C267" s="552"/>
      <c r="D267" s="917"/>
      <c r="E267" s="917"/>
      <c r="F267" s="917"/>
      <c r="G267" s="917"/>
      <c r="H267" s="917"/>
      <c r="I267" s="917"/>
      <c r="J267" s="917"/>
      <c r="K267" s="917"/>
      <c r="L267" s="917"/>
      <c r="M267" s="917"/>
      <c r="N267" s="917"/>
      <c r="O267" s="917"/>
      <c r="P267" s="917"/>
      <c r="Q267" s="917"/>
      <c r="R267" s="917"/>
      <c r="S267" s="917"/>
      <c r="T267" s="917"/>
    </row>
    <row r="268" spans="2:20" x14ac:dyDescent="0.2">
      <c r="B268" t="s">
        <v>644</v>
      </c>
    </row>
    <row r="269" spans="2:20" x14ac:dyDescent="0.2">
      <c r="B269" s="669">
        <v>44801</v>
      </c>
      <c r="C269" s="524" t="str">
        <f t="shared" ref="C269:C272" si="145">IF(COUNTIF(D269:T269,$B$4)&gt;0,COUNTIF(D269:T269,$B$4),"")</f>
        <v/>
      </c>
      <c r="D269" s="593"/>
      <c r="E269" s="593"/>
      <c r="F269" s="593"/>
      <c r="G269" s="593"/>
      <c r="H269" s="593"/>
      <c r="I269" s="593"/>
      <c r="J269" s="593"/>
      <c r="K269" s="657"/>
      <c r="L269" s="655"/>
      <c r="M269" s="593"/>
      <c r="N269" s="593"/>
      <c r="O269" s="593"/>
      <c r="P269" s="593"/>
      <c r="Q269" s="593"/>
      <c r="R269" s="593"/>
      <c r="S269" s="593"/>
      <c r="T269" s="594"/>
    </row>
    <row r="270" spans="2:20" x14ac:dyDescent="0.2">
      <c r="B270" s="669">
        <v>44802</v>
      </c>
      <c r="C270" s="524" t="str">
        <f t="shared" si="145"/>
        <v/>
      </c>
      <c r="D270" s="606"/>
      <c r="E270" s="606"/>
      <c r="F270" s="606"/>
      <c r="G270" s="606"/>
      <c r="H270" s="606"/>
      <c r="I270" s="606"/>
      <c r="J270" s="606"/>
      <c r="K270" s="663"/>
      <c r="L270" s="659"/>
      <c r="M270" s="606"/>
      <c r="N270" s="606"/>
      <c r="O270" s="606"/>
      <c r="P270" s="606"/>
      <c r="Q270" s="606"/>
      <c r="R270" s="606"/>
      <c r="S270" s="606"/>
      <c r="T270" s="606"/>
    </row>
    <row r="271" spans="2:20" x14ac:dyDescent="0.2">
      <c r="B271" s="669">
        <v>44803</v>
      </c>
      <c r="C271" s="524" t="str">
        <f t="shared" si="145"/>
        <v/>
      </c>
      <c r="D271" s="548"/>
      <c r="E271" s="548"/>
      <c r="F271" s="548"/>
      <c r="G271" s="548"/>
      <c r="H271" s="548"/>
      <c r="I271" s="548"/>
      <c r="J271" s="548"/>
      <c r="K271" s="648"/>
      <c r="L271" s="575"/>
      <c r="M271" s="548"/>
      <c r="N271" s="548"/>
      <c r="O271" s="548"/>
      <c r="P271" s="548"/>
      <c r="Q271" s="548"/>
      <c r="R271" s="548"/>
      <c r="S271" s="548"/>
      <c r="T271" s="548"/>
    </row>
    <row r="272" spans="2:20" x14ac:dyDescent="0.2">
      <c r="B272" s="669">
        <v>44804</v>
      </c>
      <c r="C272" s="524" t="str">
        <f t="shared" si="145"/>
        <v/>
      </c>
      <c r="D272" s="548"/>
      <c r="E272" s="548"/>
      <c r="F272" s="548"/>
      <c r="G272" s="548"/>
      <c r="H272" s="548"/>
      <c r="I272" s="548"/>
      <c r="J272" s="548"/>
      <c r="K272" s="648"/>
      <c r="L272" s="575"/>
      <c r="M272" s="548"/>
      <c r="N272" s="548"/>
      <c r="O272" s="548"/>
      <c r="P272" s="548"/>
      <c r="Q272" s="548"/>
      <c r="R272" s="548"/>
      <c r="S272" s="548"/>
      <c r="T272" s="548"/>
    </row>
    <row r="273" spans="2:20" x14ac:dyDescent="0.2">
      <c r="B273" s="599" t="s">
        <v>610</v>
      </c>
      <c r="C273" s="524"/>
      <c r="D273" s="550" t="str">
        <f>IF(COUNTIF(D270:D272,$B$4)+COUNTIF(D264:D269,$B$4)&gt;0,COUNTIF(D270:D272,$B$4)+COUNTIF(D264:D269,$B$4),"")</f>
        <v/>
      </c>
      <c r="E273" s="550" t="str">
        <f>IF(COUNTIF(E270:E272,$B$4)+COUNTIF(E264:E269,$B$4)&gt;0,COUNTIF(E270:E272,$B$4)+COUNTIF(E264:E269,$B$4),"")</f>
        <v/>
      </c>
      <c r="F273" s="550" t="str">
        <f>IF(COUNTIF(F270:F272,$B$4)+COUNTIF(F264:F269,$B$4)&gt;0,COUNTIF(F270:F272,$B$4)+COUNTIF(F264:F269,$B$4),"")</f>
        <v/>
      </c>
      <c r="G273" s="550" t="str">
        <f>IF(COUNTIF(G270:G272,$B$4)+COUNTIF(G264:G269,$B$4)&gt;0,COUNTIF(G270:G272,$B$4)+COUNTIF(G264:G269,$B$4),"")</f>
        <v/>
      </c>
      <c r="H273" s="550" t="str">
        <f>IF(COUNTIF(H270:H272,$B$4)+COUNTIF(H264:H269,$B$4)&gt;0,COUNTIF(H270:H272,$B$4)+COUNTIF(H264:H269,$B$4),"")</f>
        <v/>
      </c>
      <c r="I273" s="550" t="str">
        <f>IF(COUNTIF(I270:I272,$B$4)+COUNTIF(I264:I269,$B$4)&gt;0,COUNTIF(I270:I272,$B$4)+COUNTIF(I264:I269,$B$4),"")</f>
        <v/>
      </c>
      <c r="J273" s="550" t="str">
        <f>IF(COUNTIF(J270:J272,$B$4)+COUNTIF(J264:J269,$B$4)&gt;0,COUNTIF(J270:J272,$B$4)+COUNTIF(J264:J269,$B$4),"")</f>
        <v/>
      </c>
      <c r="K273" s="649" t="str">
        <f>IF(COUNTIF(K270:K272,$B$4)+COUNTIF(K264:K269,$B$4)&gt;0,COUNTIF(K270:K272,$B$4)+COUNTIF(K264:K269,$B$4),"")</f>
        <v/>
      </c>
      <c r="L273" s="644" t="str">
        <f>IF(COUNTIF(L270:L272,$B$4)+COUNTIF(L264:L269,$B$4)&gt;0,COUNTIF(L270:L272,$B$4)+COUNTIF(L264:L269,$B$4),"")</f>
        <v/>
      </c>
      <c r="M273" s="550" t="str">
        <f>IF(COUNTIF(M270:M272,$B$4)+COUNTIF(M264:M269,$B$4)&gt;0,COUNTIF(M270:M272,$B$4)+COUNTIF(M264:M269,$B$4),"")</f>
        <v/>
      </c>
      <c r="N273" s="550" t="str">
        <f>IF(COUNTIF(N270:N272,$B$4)+COUNTIF(N264:N269,$B$4)&gt;0,COUNTIF(N270:N272,$B$4)+COUNTIF(N264:N269,$B$4),"")</f>
        <v/>
      </c>
      <c r="O273" s="550" t="str">
        <f>IF(COUNTIF(O270:O272,$B$4)+COUNTIF(O264:O269,$B$4)&gt;0,COUNTIF(O270:O272,$B$4)+COUNTIF(O264:O269,$B$4),"")</f>
        <v/>
      </c>
      <c r="P273" s="550" t="str">
        <f>IF(COUNTIF(P270:P272,$B$4)+COUNTIF(P264:P269,$B$4)&gt;0,COUNTIF(P270:P272,$B$4)+COUNTIF(P264:P269,$B$4),"")</f>
        <v/>
      </c>
      <c r="Q273" s="550" t="str">
        <f>IF(COUNTIF(Q270:Q272,$B$4)+COUNTIF(Q264:Q269,$B$4)&gt;0,COUNTIF(Q270:Q272,$B$4)+COUNTIF(Q264:Q269,$B$4),"")</f>
        <v/>
      </c>
      <c r="R273" s="550" t="str">
        <f>IF(COUNTIF(R270:R272,$B$4)+COUNTIF(R264:R269,$B$4)&gt;0,COUNTIF(R270:R272,$B$4)+COUNTIF(R264:R269,$B$4),"")</f>
        <v/>
      </c>
      <c r="S273" s="550" t="str">
        <f>IF(COUNTIF(S270:S272,$B$4)+COUNTIF(S264:S269,$B$4)&gt;0,COUNTIF(S270:S272,$B$4)+COUNTIF(S264:S269,$B$4),"")</f>
        <v/>
      </c>
      <c r="T273" s="550" t="str">
        <f>IF(COUNTIF(T270:T272,$B$4)+COUNTIF(T264:T269,$B$4)&gt;0,COUNTIF(T270:T272,$B$4)+COUNTIF(T264:T269,$B$4),"")</f>
        <v/>
      </c>
    </row>
    <row r="274" spans="2:20" x14ac:dyDescent="0.2">
      <c r="B274" s="586" t="s">
        <v>611</v>
      </c>
      <c r="C274" s="552" t="str">
        <f ca="1">IF(B271&lt;=TODAY(),SUM(D274:T274),"")</f>
        <v/>
      </c>
      <c r="D274" s="553" t="str">
        <f>IF(COUNTIF(D270:D272,$B$4)+COUNTIF(D264:D269,$B$4)&gt;0,(COUNTIF(D270:D272,$B$4)+COUNTIF(D264:D269,$B$4))*D$5,"")</f>
        <v/>
      </c>
      <c r="E274" s="553" t="str">
        <f>IF(COUNTIF(E270:E272,$B$4)+COUNTIF(E264:E269,$B$4)&gt;0,(COUNTIF(E270:E272,$B$4)+COUNTIF(E264:E269,$B$4))*E$5,"")</f>
        <v/>
      </c>
      <c r="F274" s="553" t="str">
        <f>IF(COUNTIF(F270:F272,$B$4)+COUNTIF(F264:F269,$B$4)&gt;0,(COUNTIF(F270:F272,$B$4)+COUNTIF(F264:F269,$B$4))*F$5,"")</f>
        <v/>
      </c>
      <c r="G274" s="553" t="str">
        <f>IF(COUNTIF(G270:G272,$B$4)+COUNTIF(G264:G269,$B$4)&gt;0,(COUNTIF(G270:G272,$B$4)+COUNTIF(G264:G269,$B$4))*G$5,"")</f>
        <v/>
      </c>
      <c r="H274" s="553" t="str">
        <f>IF(COUNTIF(H270:H272,$B$4)+COUNTIF(H264:H269,$B$4)&gt;0,(COUNTIF(H270:H272,$B$4)+COUNTIF(H264:H269,$B$4))*H$5,"")</f>
        <v/>
      </c>
      <c r="I274" s="553" t="str">
        <f>IF(COUNTIF(I270:I272,$B$4)+COUNTIF(I264:I269,$B$4)&gt;0,(COUNTIF(I270:I272,$B$4)+COUNTIF(I264:I269,$B$4))*I$5,"")</f>
        <v/>
      </c>
      <c r="J274" s="553" t="str">
        <f>IF(COUNTIF(J270:J272,$B$4)+COUNTIF(J264:J269,$B$4)&gt;0,(COUNTIF(J270:J272,$B$4)+COUNTIF(J264:J269,$B$4))*J$5,"")</f>
        <v/>
      </c>
      <c r="K274" s="650" t="str">
        <f>IF(COUNTIF(K270:K272,$B$4)+COUNTIF(K264:K269,$B$4)&gt;0,(COUNTIF(K270:K272,$B$4)+COUNTIF(K264:K269,$B$4))*K$5,"")</f>
        <v/>
      </c>
      <c r="L274" s="645" t="str">
        <f>IF(COUNTIF(L270:L272,$B$4)+COUNTIF(L264:L269,$B$4)&gt;0,(COUNTIF(L270:L272,$B$4)+COUNTIF(L264:L269,$B$4))*L$5,"")</f>
        <v/>
      </c>
      <c r="M274" s="553" t="str">
        <f>IF(COUNTIF(M270:M272,$B$4)+COUNTIF(M264:M269,$B$4)&gt;0,(COUNTIF(M270:M272,$B$4)+COUNTIF(M264:M269,$B$4))*M$5,"")</f>
        <v/>
      </c>
      <c r="N274" s="553" t="str">
        <f>IF(COUNTIF(N270:N272,$B$4)+COUNTIF(N264:N269,$B$4)&gt;0,(COUNTIF(N270:N272,$B$4)+COUNTIF(N264:N269,$B$4))*N$5,"")</f>
        <v/>
      </c>
      <c r="O274" s="553" t="str">
        <f>IF(COUNTIF(O270:O272,$B$4)+COUNTIF(O264:O269,$B$4)&gt;0,(COUNTIF(O270:O272,$B$4)+COUNTIF(O264:O269,$B$4))*O$5,"")</f>
        <v/>
      </c>
      <c r="P274" s="553" t="str">
        <f>IF(COUNTIF(P270:P272,$B$4)+COUNTIF(P264:P269,$B$4)&gt;0,(COUNTIF(P270:P272,$B$4)+COUNTIF(P264:P269,$B$4))*P$5,"")</f>
        <v/>
      </c>
      <c r="Q274" s="553" t="str">
        <f>IF(COUNTIF(Q270:Q272,$B$4)+COUNTIF(Q264:Q269,$B$4)&gt;0,(COUNTIF(Q270:Q272,$B$4)+COUNTIF(Q264:Q269,$B$4))*Q$5,"")</f>
        <v/>
      </c>
      <c r="R274" s="553" t="str">
        <f>IF(COUNTIF(R270:R272,$B$4)+COUNTIF(R264:R269,$B$4)&gt;0,(COUNTIF(R270:R272,$B$4)+COUNTIF(R264:R269,$B$4))*R$5,"")</f>
        <v/>
      </c>
      <c r="S274" s="553" t="str">
        <f>IF(COUNTIF(S270:S272,$B$4)+COUNTIF(S264:S269,$B$4)&gt;0,(COUNTIF(S270:S272,$B$4)+COUNTIF(S264:S269,$B$4))*S$5,"")</f>
        <v/>
      </c>
      <c r="T274" s="553" t="str">
        <f>IF(COUNTIF(T270:T272,$B$4)+COUNTIF(T264:T269,$B$4)&gt;0,(COUNTIF(T270:T272,$B$4)+COUNTIF(T264:T269,$B$4))*T$5,"")</f>
        <v/>
      </c>
    </row>
    <row r="275" spans="2:20" x14ac:dyDescent="0.2">
      <c r="C275" s="632" t="str">
        <f ca="1">IF(C274&lt;&gt;"",SUM(D275:T275)-C274,"")</f>
        <v/>
      </c>
      <c r="D275" s="556"/>
      <c r="E275" s="556"/>
      <c r="F275" s="556"/>
      <c r="G275" s="556"/>
      <c r="H275" s="556"/>
      <c r="I275" s="556"/>
      <c r="J275" s="556"/>
      <c r="K275" s="651"/>
      <c r="L275" s="646"/>
      <c r="M275" s="556"/>
      <c r="N275" s="556"/>
      <c r="O275" s="556"/>
      <c r="P275" s="556"/>
      <c r="Q275" s="556"/>
      <c r="R275" s="556"/>
      <c r="S275" s="556"/>
      <c r="T275" s="556"/>
    </row>
    <row r="276" spans="2:20" x14ac:dyDescent="0.2">
      <c r="B276" s="598"/>
      <c r="C276" s="566"/>
      <c r="D276" s="550" t="str">
        <f>IF(COUNTIF(D272:D275,$B$4)+COUNTIF(D267:D271,$B$4)&gt;0,COUNTIF(D272:D275,$B$4)+COUNTIF(D267:D271,$B$4),"")</f>
        <v/>
      </c>
      <c r="E276" s="550" t="str">
        <f t="shared" ref="E276:T276" si="146">IF(COUNTIF(E272:E275,$B$4)+COUNTIF(E267:E271,$B$4)&gt;0,COUNTIF(E272:E275,$B$4)+COUNTIF(E267:E271,$B$4),"")</f>
        <v/>
      </c>
      <c r="F276" s="550" t="str">
        <f t="shared" si="146"/>
        <v/>
      </c>
      <c r="G276" s="550" t="str">
        <f t="shared" si="146"/>
        <v/>
      </c>
      <c r="H276" s="550" t="str">
        <f t="shared" si="146"/>
        <v/>
      </c>
      <c r="I276" s="550" t="str">
        <f t="shared" si="146"/>
        <v/>
      </c>
      <c r="J276" s="550" t="str">
        <f t="shared" si="146"/>
        <v/>
      </c>
      <c r="K276" s="649" t="str">
        <f t="shared" si="146"/>
        <v/>
      </c>
      <c r="L276" s="644" t="str">
        <f t="shared" si="146"/>
        <v/>
      </c>
      <c r="M276" s="550" t="str">
        <f t="shared" si="146"/>
        <v/>
      </c>
      <c r="N276" s="550" t="str">
        <f t="shared" si="146"/>
        <v/>
      </c>
      <c r="O276" s="550" t="str">
        <f t="shared" si="146"/>
        <v/>
      </c>
      <c r="P276" s="550" t="str">
        <f t="shared" si="146"/>
        <v/>
      </c>
      <c r="Q276" s="550" t="str">
        <f t="shared" si="146"/>
        <v/>
      </c>
      <c r="R276" s="550" t="str">
        <f t="shared" si="146"/>
        <v/>
      </c>
      <c r="S276" s="550" t="str">
        <f t="shared" si="146"/>
        <v/>
      </c>
      <c r="T276" s="550" t="str">
        <f t="shared" si="146"/>
        <v/>
      </c>
    </row>
    <row r="277" spans="2:20" ht="13.5" thickBot="1" x14ac:dyDescent="0.25">
      <c r="B277" s="595" t="s">
        <v>624</v>
      </c>
      <c r="C277" s="596">
        <f>SUM(D277:T277)</f>
        <v>0</v>
      </c>
      <c r="D277" s="569" t="str">
        <f>IFERROR(IF(SUM(D239,D249,D259,D269)&gt;0,SUM(D239,D249,D259,D269),""),"")</f>
        <v/>
      </c>
      <c r="E277" s="569" t="str">
        <f t="shared" ref="E277:T277" si="147">IFERROR(IF(SUM(E239,E249,E259,E269)&gt;0,SUM(E239,E249,E259,E269),""),"")</f>
        <v/>
      </c>
      <c r="F277" s="569" t="str">
        <f t="shared" si="147"/>
        <v/>
      </c>
      <c r="G277" s="569" t="str">
        <f t="shared" si="147"/>
        <v/>
      </c>
      <c r="H277" s="569" t="str">
        <f t="shared" si="147"/>
        <v/>
      </c>
      <c r="I277" s="569" t="str">
        <f t="shared" si="147"/>
        <v/>
      </c>
      <c r="J277" s="569" t="str">
        <f t="shared" si="147"/>
        <v/>
      </c>
      <c r="K277" s="654" t="str">
        <f t="shared" si="147"/>
        <v/>
      </c>
      <c r="L277" s="569" t="str">
        <f t="shared" si="147"/>
        <v/>
      </c>
      <c r="M277" s="569" t="str">
        <f t="shared" si="147"/>
        <v/>
      </c>
      <c r="N277" s="569" t="str">
        <f t="shared" si="147"/>
        <v/>
      </c>
      <c r="O277" s="569" t="str">
        <f t="shared" si="147"/>
        <v/>
      </c>
      <c r="P277" s="569" t="str">
        <f t="shared" si="147"/>
        <v/>
      </c>
      <c r="Q277" s="569" t="str">
        <f t="shared" si="147"/>
        <v/>
      </c>
      <c r="R277" s="569" t="str">
        <f t="shared" si="147"/>
        <v/>
      </c>
      <c r="S277" s="569" t="str">
        <f t="shared" si="147"/>
        <v/>
      </c>
      <c r="T277" s="570" t="str">
        <f t="shared" si="147"/>
        <v/>
      </c>
    </row>
  </sheetData>
  <mergeCells count="7">
    <mergeCell ref="B214:T214"/>
    <mergeCell ref="B158:T158"/>
    <mergeCell ref="D3:K3"/>
    <mergeCell ref="L3:T3"/>
    <mergeCell ref="B46:T46"/>
    <mergeCell ref="B107:T107"/>
    <mergeCell ref="B14:T14"/>
  </mergeCells>
  <conditionalFormatting sqref="D28:T33 D53:T57 D62:T67 D72:T77 D82:T87 D91:T93 D20:T23 E18:T19">
    <cfRule type="cellIs" dxfId="558" priority="601" operator="equal">
      <formula>"Pediu p/sair"</formula>
    </cfRule>
    <cfRule type="cellIs" dxfId="557" priority="602" operator="equal">
      <formula>"Dispensado"</formula>
    </cfRule>
    <cfRule type="cellIs" dxfId="556" priority="603" operator="equal">
      <formula>"Faltou"</formula>
    </cfRule>
  </conditionalFormatting>
  <conditionalFormatting sqref="D123:T125 D120:T121 D149:T153 D112:T115 D130:T135 D140:T145">
    <cfRule type="cellIs" dxfId="555" priority="598" operator="equal">
      <formula>"Pediu p/sair"</formula>
    </cfRule>
    <cfRule type="cellIs" dxfId="554" priority="599" operator="equal">
      <formula>"Dispensado"</formula>
    </cfRule>
    <cfRule type="cellIs" dxfId="553" priority="600" operator="equal">
      <formula>"Faltou"</formula>
    </cfRule>
  </conditionalFormatting>
  <conditionalFormatting sqref="D50:T50">
    <cfRule type="cellIs" dxfId="552" priority="594" operator="notEqual">
      <formula>""</formula>
    </cfRule>
  </conditionalFormatting>
  <conditionalFormatting sqref="D52:T52">
    <cfRule type="cellIs" dxfId="551" priority="581" operator="equal">
      <formula>"Pediu p/sair"</formula>
    </cfRule>
    <cfRule type="cellIs" dxfId="550" priority="582" operator="equal">
      <formula>"Dispensado"</formula>
    </cfRule>
    <cfRule type="cellIs" dxfId="549" priority="583" operator="equal">
      <formula>"Faltou"</formula>
    </cfRule>
  </conditionalFormatting>
  <conditionalFormatting sqref="D17:T17">
    <cfRule type="cellIs" dxfId="548" priority="577" operator="notEqual">
      <formula>""</formula>
    </cfRule>
  </conditionalFormatting>
  <conditionalFormatting sqref="D111:T111">
    <cfRule type="cellIs" dxfId="547" priority="576" operator="notEqual">
      <formula>""</formula>
    </cfRule>
  </conditionalFormatting>
  <conditionalFormatting sqref="D8:T8">
    <cfRule type="cellIs" dxfId="546" priority="575" operator="notEqual">
      <formula>""</formula>
    </cfRule>
  </conditionalFormatting>
  <conditionalFormatting sqref="D7:T7">
    <cfRule type="cellIs" dxfId="545" priority="565" operator="equal">
      <formula>""</formula>
    </cfRule>
    <cfRule type="cellIs" dxfId="544" priority="574" operator="notEqual">
      <formula>""</formula>
    </cfRule>
  </conditionalFormatting>
  <conditionalFormatting sqref="D139:T139">
    <cfRule type="cellIs" dxfId="543" priority="571" operator="equal">
      <formula>"Pediu p/sair"</formula>
    </cfRule>
    <cfRule type="cellIs" dxfId="542" priority="572" operator="equal">
      <formula>"Dispensado"</formula>
    </cfRule>
    <cfRule type="cellIs" dxfId="541" priority="573" operator="equal">
      <formula>"Faltou"</formula>
    </cfRule>
  </conditionalFormatting>
  <conditionalFormatting sqref="D129:T129">
    <cfRule type="cellIs" dxfId="540" priority="568" operator="equal">
      <formula>"Pediu p/sair"</formula>
    </cfRule>
    <cfRule type="cellIs" dxfId="539" priority="569" operator="equal">
      <formula>"Dispensado"</formula>
    </cfRule>
    <cfRule type="cellIs" dxfId="538" priority="570" operator="equal">
      <formula>"Faltou"</formula>
    </cfRule>
  </conditionalFormatting>
  <conditionalFormatting sqref="D16:T16">
    <cfRule type="cellIs" dxfId="537" priority="563" operator="equal">
      <formula>""</formula>
    </cfRule>
    <cfRule type="cellIs" dxfId="536" priority="564" operator="notEqual">
      <formula>""</formula>
    </cfRule>
  </conditionalFormatting>
  <conditionalFormatting sqref="D48:T48">
    <cfRule type="cellIs" dxfId="535" priority="561" operator="equal">
      <formula>""</formula>
    </cfRule>
    <cfRule type="cellIs" dxfId="534" priority="562" operator="notEqual">
      <formula>""</formula>
    </cfRule>
  </conditionalFormatting>
  <conditionalFormatting sqref="D110:T110">
    <cfRule type="cellIs" dxfId="533" priority="559" operator="equal">
      <formula>""</formula>
    </cfRule>
    <cfRule type="cellIs" dxfId="532" priority="560" operator="notEqual">
      <formula>""</formula>
    </cfRule>
  </conditionalFormatting>
  <conditionalFormatting sqref="D28:T33 D62:T67 D53:T57 D82:T87 D72:T77 D91:T93 D119:T121 D123:T125 D149:T153 D112:T115 D129:T135 D139:T145 D20:T23 E18:T19">
    <cfRule type="cellIs" dxfId="531" priority="555" operator="equal">
      <formula>"S/Expediente"</formula>
    </cfRule>
    <cfRule type="cellIs" dxfId="530" priority="556" operator="equal">
      <formula>"Feriado"</formula>
    </cfRule>
    <cfRule type="cellIs" dxfId="529" priority="557" operator="equal">
      <formula>"Folga"</formula>
    </cfRule>
    <cfRule type="cellIs" dxfId="528" priority="558" operator="equal">
      <formula>"Aguardar"</formula>
    </cfRule>
  </conditionalFormatting>
  <conditionalFormatting sqref="D163:T163">
    <cfRule type="cellIs" dxfId="527" priority="554" operator="notEqual">
      <formula>""</formula>
    </cfRule>
  </conditionalFormatting>
  <conditionalFormatting sqref="D164:T165">
    <cfRule type="cellIs" dxfId="526" priority="549" operator="equal">
      <formula>"Pediu p/sair"</formula>
    </cfRule>
    <cfRule type="cellIs" dxfId="525" priority="550" operator="equal">
      <formula>"Dispensado"</formula>
    </cfRule>
    <cfRule type="cellIs" dxfId="524" priority="551" operator="equal">
      <formula>"Faltou"</formula>
    </cfRule>
  </conditionalFormatting>
  <conditionalFormatting sqref="D164:T165">
    <cfRule type="cellIs" dxfId="523" priority="545" operator="equal">
      <formula>"S/Expediente"</formula>
    </cfRule>
    <cfRule type="cellIs" dxfId="522" priority="546" operator="equal">
      <formula>"Feriado"</formula>
    </cfRule>
    <cfRule type="cellIs" dxfId="521" priority="547" operator="equal">
      <formula>"Folga"</formula>
    </cfRule>
    <cfRule type="cellIs" dxfId="520" priority="548" operator="equal">
      <formula>"Aguardar"</formula>
    </cfRule>
  </conditionalFormatting>
  <conditionalFormatting sqref="D169:T169">
    <cfRule type="cellIs" dxfId="519" priority="542" operator="equal">
      <formula>"Pediu p/sair"</formula>
    </cfRule>
    <cfRule type="cellIs" dxfId="518" priority="543" operator="equal">
      <formula>"Dispensado"</formula>
    </cfRule>
    <cfRule type="cellIs" dxfId="517" priority="544" operator="equal">
      <formula>"Faltou"</formula>
    </cfRule>
  </conditionalFormatting>
  <conditionalFormatting sqref="D169:T169">
    <cfRule type="cellIs" dxfId="516" priority="538" operator="equal">
      <formula>"S/Expediente"</formula>
    </cfRule>
    <cfRule type="cellIs" dxfId="515" priority="539" operator="equal">
      <formula>"Feriado"</formula>
    </cfRule>
    <cfRule type="cellIs" dxfId="514" priority="540" operator="equal">
      <formula>"Folga"</formula>
    </cfRule>
    <cfRule type="cellIs" dxfId="513" priority="541" operator="equal">
      <formula>"Aguardar"</formula>
    </cfRule>
  </conditionalFormatting>
  <conditionalFormatting sqref="D170:T175">
    <cfRule type="cellIs" dxfId="512" priority="535" operator="equal">
      <formula>"Pediu p/sair"</formula>
    </cfRule>
    <cfRule type="cellIs" dxfId="511" priority="536" operator="equal">
      <formula>"Dispensado"</formula>
    </cfRule>
    <cfRule type="cellIs" dxfId="510" priority="537" operator="equal">
      <formula>"Faltou"</formula>
    </cfRule>
  </conditionalFormatting>
  <conditionalFormatting sqref="D170:T175">
    <cfRule type="cellIs" dxfId="509" priority="531" operator="equal">
      <formula>"S/Expediente"</formula>
    </cfRule>
    <cfRule type="cellIs" dxfId="508" priority="532" operator="equal">
      <formula>"Feriado"</formula>
    </cfRule>
    <cfRule type="cellIs" dxfId="507" priority="533" operator="equal">
      <formula>"Folga"</formula>
    </cfRule>
    <cfRule type="cellIs" dxfId="506" priority="534" operator="equal">
      <formula>"Aguardar"</formula>
    </cfRule>
  </conditionalFormatting>
  <conditionalFormatting sqref="D179:T179">
    <cfRule type="cellIs" dxfId="505" priority="528" operator="equal">
      <formula>"Pediu p/sair"</formula>
    </cfRule>
    <cfRule type="cellIs" dxfId="504" priority="529" operator="equal">
      <formula>"Dispensado"</formula>
    </cfRule>
    <cfRule type="cellIs" dxfId="503" priority="530" operator="equal">
      <formula>"Faltou"</formula>
    </cfRule>
  </conditionalFormatting>
  <conditionalFormatting sqref="D179:T179">
    <cfRule type="cellIs" dxfId="502" priority="524" operator="equal">
      <formula>"S/Expediente"</formula>
    </cfRule>
    <cfRule type="cellIs" dxfId="501" priority="525" operator="equal">
      <formula>"Feriado"</formula>
    </cfRule>
    <cfRule type="cellIs" dxfId="500" priority="526" operator="equal">
      <formula>"Folga"</formula>
    </cfRule>
    <cfRule type="cellIs" dxfId="499" priority="527" operator="equal">
      <formula>"Aguardar"</formula>
    </cfRule>
  </conditionalFormatting>
  <conditionalFormatting sqref="D180:T185">
    <cfRule type="cellIs" dxfId="498" priority="521" operator="equal">
      <formula>"Pediu p/sair"</formula>
    </cfRule>
    <cfRule type="cellIs" dxfId="497" priority="522" operator="equal">
      <formula>"Dispensado"</formula>
    </cfRule>
    <cfRule type="cellIs" dxfId="496" priority="523" operator="equal">
      <formula>"Faltou"</formula>
    </cfRule>
  </conditionalFormatting>
  <conditionalFormatting sqref="D180:T185">
    <cfRule type="cellIs" dxfId="495" priority="517" operator="equal">
      <formula>"S/Expediente"</formula>
    </cfRule>
    <cfRule type="cellIs" dxfId="494" priority="518" operator="equal">
      <formula>"Feriado"</formula>
    </cfRule>
    <cfRule type="cellIs" dxfId="493" priority="519" operator="equal">
      <formula>"Folga"</formula>
    </cfRule>
    <cfRule type="cellIs" dxfId="492" priority="520" operator="equal">
      <formula>"Aguardar"</formula>
    </cfRule>
  </conditionalFormatting>
  <conditionalFormatting sqref="D189:T189">
    <cfRule type="cellIs" dxfId="491" priority="514" operator="equal">
      <formula>"Pediu p/sair"</formula>
    </cfRule>
    <cfRule type="cellIs" dxfId="490" priority="515" operator="equal">
      <formula>"Dispensado"</formula>
    </cfRule>
    <cfRule type="cellIs" dxfId="489" priority="516" operator="equal">
      <formula>"Faltou"</formula>
    </cfRule>
  </conditionalFormatting>
  <conditionalFormatting sqref="D189:T189">
    <cfRule type="cellIs" dxfId="488" priority="510" operator="equal">
      <formula>"S/Expediente"</formula>
    </cfRule>
    <cfRule type="cellIs" dxfId="487" priority="511" operator="equal">
      <formula>"Feriado"</formula>
    </cfRule>
    <cfRule type="cellIs" dxfId="486" priority="512" operator="equal">
      <formula>"Folga"</formula>
    </cfRule>
    <cfRule type="cellIs" dxfId="485" priority="513" operator="equal">
      <formula>"Aguardar"</formula>
    </cfRule>
  </conditionalFormatting>
  <conditionalFormatting sqref="D190:T195">
    <cfRule type="cellIs" dxfId="484" priority="507" operator="equal">
      <formula>"Pediu p/sair"</formula>
    </cfRule>
    <cfRule type="cellIs" dxfId="483" priority="508" operator="equal">
      <formula>"Dispensado"</formula>
    </cfRule>
    <cfRule type="cellIs" dxfId="482" priority="509" operator="equal">
      <formula>"Faltou"</formula>
    </cfRule>
  </conditionalFormatting>
  <conditionalFormatting sqref="D190:T195">
    <cfRule type="cellIs" dxfId="481" priority="503" operator="equal">
      <formula>"S/Expediente"</formula>
    </cfRule>
    <cfRule type="cellIs" dxfId="480" priority="504" operator="equal">
      <formula>"Feriado"</formula>
    </cfRule>
    <cfRule type="cellIs" dxfId="479" priority="505" operator="equal">
      <formula>"Folga"</formula>
    </cfRule>
    <cfRule type="cellIs" dxfId="478" priority="506" operator="equal">
      <formula>"Aguardar"</formula>
    </cfRule>
  </conditionalFormatting>
  <conditionalFormatting sqref="D199:T199">
    <cfRule type="cellIs" dxfId="477" priority="500" operator="equal">
      <formula>"Pediu p/sair"</formula>
    </cfRule>
    <cfRule type="cellIs" dxfId="476" priority="501" operator="equal">
      <formula>"Dispensado"</formula>
    </cfRule>
    <cfRule type="cellIs" dxfId="475" priority="502" operator="equal">
      <formula>"Faltou"</formula>
    </cfRule>
  </conditionalFormatting>
  <conditionalFormatting sqref="D199:T199">
    <cfRule type="cellIs" dxfId="474" priority="496" operator="equal">
      <formula>"S/Expediente"</formula>
    </cfRule>
    <cfRule type="cellIs" dxfId="473" priority="497" operator="equal">
      <formula>"Feriado"</formula>
    </cfRule>
    <cfRule type="cellIs" dxfId="472" priority="498" operator="equal">
      <formula>"Folga"</formula>
    </cfRule>
    <cfRule type="cellIs" dxfId="471" priority="499" operator="equal">
      <formula>"Aguardar"</formula>
    </cfRule>
  </conditionalFormatting>
  <conditionalFormatting sqref="D200:T205">
    <cfRule type="cellIs" dxfId="470" priority="493" operator="equal">
      <formula>"Pediu p/sair"</formula>
    </cfRule>
    <cfRule type="cellIs" dxfId="469" priority="494" operator="equal">
      <formula>"Dispensado"</formula>
    </cfRule>
    <cfRule type="cellIs" dxfId="468" priority="495" operator="equal">
      <formula>"Faltou"</formula>
    </cfRule>
  </conditionalFormatting>
  <conditionalFormatting sqref="D200:T205">
    <cfRule type="cellIs" dxfId="467" priority="489" operator="equal">
      <formula>"S/Expediente"</formula>
    </cfRule>
    <cfRule type="cellIs" dxfId="466" priority="490" operator="equal">
      <formula>"Feriado"</formula>
    </cfRule>
    <cfRule type="cellIs" dxfId="465" priority="491" operator="equal">
      <formula>"Folga"</formula>
    </cfRule>
    <cfRule type="cellIs" dxfId="464" priority="492" operator="equal">
      <formula>"Aguardar"</formula>
    </cfRule>
  </conditionalFormatting>
  <conditionalFormatting sqref="D11:T12">
    <cfRule type="cellIs" dxfId="463" priority="488" operator="notEqual">
      <formula>""</formula>
    </cfRule>
  </conditionalFormatting>
  <conditionalFormatting sqref="D26">
    <cfRule type="cellIs" dxfId="462" priority="487" stopIfTrue="1" operator="lessThan">
      <formula>D25</formula>
    </cfRule>
  </conditionalFormatting>
  <conditionalFormatting sqref="E26:G26">
    <cfRule type="cellIs" dxfId="461" priority="486" stopIfTrue="1" operator="lessThan">
      <formula>E25</formula>
    </cfRule>
  </conditionalFormatting>
  <conditionalFormatting sqref="H26">
    <cfRule type="cellIs" dxfId="460" priority="485" stopIfTrue="1" operator="lessThan">
      <formula>H25</formula>
    </cfRule>
  </conditionalFormatting>
  <conditionalFormatting sqref="I26">
    <cfRule type="cellIs" dxfId="459" priority="484" stopIfTrue="1" operator="lessThan">
      <formula>I25</formula>
    </cfRule>
  </conditionalFormatting>
  <conditionalFormatting sqref="J26">
    <cfRule type="cellIs" dxfId="458" priority="483" stopIfTrue="1" operator="lessThan">
      <formula>J25</formula>
    </cfRule>
  </conditionalFormatting>
  <conditionalFormatting sqref="K26">
    <cfRule type="cellIs" dxfId="457" priority="482" stopIfTrue="1" operator="lessThan">
      <formula>K25</formula>
    </cfRule>
  </conditionalFormatting>
  <conditionalFormatting sqref="L26">
    <cfRule type="cellIs" dxfId="456" priority="481" stopIfTrue="1" operator="lessThan">
      <formula>L25</formula>
    </cfRule>
  </conditionalFormatting>
  <conditionalFormatting sqref="M26">
    <cfRule type="cellIs" dxfId="455" priority="480" stopIfTrue="1" operator="lessThan">
      <formula>M25</formula>
    </cfRule>
  </conditionalFormatting>
  <conditionalFormatting sqref="N26">
    <cfRule type="cellIs" dxfId="454" priority="479" stopIfTrue="1" operator="lessThan">
      <formula>N25</formula>
    </cfRule>
  </conditionalFormatting>
  <conditionalFormatting sqref="O26">
    <cfRule type="cellIs" dxfId="453" priority="478" stopIfTrue="1" operator="lessThan">
      <formula>O25</formula>
    </cfRule>
  </conditionalFormatting>
  <conditionalFormatting sqref="P26">
    <cfRule type="cellIs" dxfId="452" priority="477" stopIfTrue="1" operator="lessThan">
      <formula>P25</formula>
    </cfRule>
  </conditionalFormatting>
  <conditionalFormatting sqref="Q26">
    <cfRule type="cellIs" dxfId="451" priority="476" stopIfTrue="1" operator="lessThan">
      <formula>Q25</formula>
    </cfRule>
  </conditionalFormatting>
  <conditionalFormatting sqref="R26">
    <cfRule type="cellIs" dxfId="450" priority="475" stopIfTrue="1" operator="lessThan">
      <formula>R25</formula>
    </cfRule>
  </conditionalFormatting>
  <conditionalFormatting sqref="S26">
    <cfRule type="cellIs" dxfId="449" priority="474" stopIfTrue="1" operator="lessThan">
      <formula>S25</formula>
    </cfRule>
  </conditionalFormatting>
  <conditionalFormatting sqref="T26">
    <cfRule type="cellIs" dxfId="448" priority="473" stopIfTrue="1" operator="lessThan">
      <formula>T25</formula>
    </cfRule>
  </conditionalFormatting>
  <conditionalFormatting sqref="D36">
    <cfRule type="cellIs" dxfId="447" priority="472" stopIfTrue="1" operator="lessThan">
      <formula>D35</formula>
    </cfRule>
  </conditionalFormatting>
  <conditionalFormatting sqref="E36:G36">
    <cfRule type="cellIs" dxfId="446" priority="471" stopIfTrue="1" operator="lessThan">
      <formula>E35</formula>
    </cfRule>
  </conditionalFormatting>
  <conditionalFormatting sqref="H36">
    <cfRule type="cellIs" dxfId="445" priority="470" stopIfTrue="1" operator="lessThan">
      <formula>H35</formula>
    </cfRule>
  </conditionalFormatting>
  <conditionalFormatting sqref="I36">
    <cfRule type="cellIs" dxfId="444" priority="469" stopIfTrue="1" operator="lessThan">
      <formula>I35</formula>
    </cfRule>
  </conditionalFormatting>
  <conditionalFormatting sqref="J36">
    <cfRule type="cellIs" dxfId="443" priority="468" stopIfTrue="1" operator="lessThan">
      <formula>J35</formula>
    </cfRule>
  </conditionalFormatting>
  <conditionalFormatting sqref="K36">
    <cfRule type="cellIs" dxfId="442" priority="467" stopIfTrue="1" operator="lessThan">
      <formula>K35</formula>
    </cfRule>
  </conditionalFormatting>
  <conditionalFormatting sqref="L36">
    <cfRule type="cellIs" dxfId="441" priority="466" stopIfTrue="1" operator="lessThan">
      <formula>L35</formula>
    </cfRule>
  </conditionalFormatting>
  <conditionalFormatting sqref="M36">
    <cfRule type="cellIs" dxfId="440" priority="465" stopIfTrue="1" operator="lessThan">
      <formula>M35</formula>
    </cfRule>
  </conditionalFormatting>
  <conditionalFormatting sqref="N36">
    <cfRule type="cellIs" dxfId="439" priority="464" stopIfTrue="1" operator="lessThan">
      <formula>N35</formula>
    </cfRule>
  </conditionalFormatting>
  <conditionalFormatting sqref="O36">
    <cfRule type="cellIs" dxfId="438" priority="463" stopIfTrue="1" operator="lessThan">
      <formula>O35</formula>
    </cfRule>
  </conditionalFormatting>
  <conditionalFormatting sqref="P36">
    <cfRule type="cellIs" dxfId="437" priority="462" stopIfTrue="1" operator="lessThan">
      <formula>P35</formula>
    </cfRule>
  </conditionalFormatting>
  <conditionalFormatting sqref="Q36">
    <cfRule type="cellIs" dxfId="436" priority="461" stopIfTrue="1" operator="lessThan">
      <formula>Q35</formula>
    </cfRule>
  </conditionalFormatting>
  <conditionalFormatting sqref="R36">
    <cfRule type="cellIs" dxfId="435" priority="460" stopIfTrue="1" operator="lessThan">
      <formula>R35</formula>
    </cfRule>
  </conditionalFormatting>
  <conditionalFormatting sqref="S36">
    <cfRule type="cellIs" dxfId="434" priority="459" stopIfTrue="1" operator="lessThan">
      <formula>S35</formula>
    </cfRule>
  </conditionalFormatting>
  <conditionalFormatting sqref="T36">
    <cfRule type="cellIs" dxfId="433" priority="458" stopIfTrue="1" operator="lessThan">
      <formula>T35</formula>
    </cfRule>
  </conditionalFormatting>
  <conditionalFormatting sqref="D60">
    <cfRule type="cellIs" dxfId="432" priority="457" stopIfTrue="1" operator="lessThan">
      <formula>D59</formula>
    </cfRule>
  </conditionalFormatting>
  <conditionalFormatting sqref="E60:G60">
    <cfRule type="cellIs" dxfId="431" priority="456" stopIfTrue="1" operator="lessThan">
      <formula>E59</formula>
    </cfRule>
  </conditionalFormatting>
  <conditionalFormatting sqref="H60">
    <cfRule type="cellIs" dxfId="430" priority="455" stopIfTrue="1" operator="lessThan">
      <formula>H59</formula>
    </cfRule>
  </conditionalFormatting>
  <conditionalFormatting sqref="I60">
    <cfRule type="cellIs" dxfId="429" priority="454" stopIfTrue="1" operator="lessThan">
      <formula>I59</formula>
    </cfRule>
  </conditionalFormatting>
  <conditionalFormatting sqref="J60">
    <cfRule type="cellIs" dxfId="428" priority="453" stopIfTrue="1" operator="lessThan">
      <formula>J59</formula>
    </cfRule>
  </conditionalFormatting>
  <conditionalFormatting sqref="K60">
    <cfRule type="cellIs" dxfId="427" priority="452" stopIfTrue="1" operator="lessThan">
      <formula>K59</formula>
    </cfRule>
  </conditionalFormatting>
  <conditionalFormatting sqref="L60">
    <cfRule type="cellIs" dxfId="426" priority="451" stopIfTrue="1" operator="lessThan">
      <formula>L59</formula>
    </cfRule>
  </conditionalFormatting>
  <conditionalFormatting sqref="M60">
    <cfRule type="cellIs" dxfId="425" priority="450" stopIfTrue="1" operator="lessThan">
      <formula>M59</formula>
    </cfRule>
  </conditionalFormatting>
  <conditionalFormatting sqref="N60">
    <cfRule type="cellIs" dxfId="424" priority="449" stopIfTrue="1" operator="lessThan">
      <formula>N59</formula>
    </cfRule>
  </conditionalFormatting>
  <conditionalFormatting sqref="O60">
    <cfRule type="cellIs" dxfId="423" priority="448" stopIfTrue="1" operator="lessThan">
      <formula>O59</formula>
    </cfRule>
  </conditionalFormatting>
  <conditionalFormatting sqref="P60">
    <cfRule type="cellIs" dxfId="422" priority="447" stopIfTrue="1" operator="lessThan">
      <formula>P59</formula>
    </cfRule>
  </conditionalFormatting>
  <conditionalFormatting sqref="Q60">
    <cfRule type="cellIs" dxfId="421" priority="446" stopIfTrue="1" operator="lessThan">
      <formula>Q59</formula>
    </cfRule>
  </conditionalFormatting>
  <conditionalFormatting sqref="R60">
    <cfRule type="cellIs" dxfId="420" priority="445" stopIfTrue="1" operator="lessThan">
      <formula>R59</formula>
    </cfRule>
  </conditionalFormatting>
  <conditionalFormatting sqref="S60">
    <cfRule type="cellIs" dxfId="419" priority="444" stopIfTrue="1" operator="lessThan">
      <formula>S59</formula>
    </cfRule>
  </conditionalFormatting>
  <conditionalFormatting sqref="T60">
    <cfRule type="cellIs" dxfId="418" priority="443" stopIfTrue="1" operator="lessThan">
      <formula>T59</formula>
    </cfRule>
  </conditionalFormatting>
  <conditionalFormatting sqref="D70">
    <cfRule type="cellIs" dxfId="417" priority="442" stopIfTrue="1" operator="lessThan">
      <formula>D69</formula>
    </cfRule>
  </conditionalFormatting>
  <conditionalFormatting sqref="E70:G70">
    <cfRule type="cellIs" dxfId="416" priority="441" stopIfTrue="1" operator="lessThan">
      <formula>E69</formula>
    </cfRule>
  </conditionalFormatting>
  <conditionalFormatting sqref="H70">
    <cfRule type="cellIs" dxfId="415" priority="440" stopIfTrue="1" operator="lessThan">
      <formula>H69</formula>
    </cfRule>
  </conditionalFormatting>
  <conditionalFormatting sqref="I70">
    <cfRule type="cellIs" dxfId="414" priority="439" stopIfTrue="1" operator="lessThan">
      <formula>I69</formula>
    </cfRule>
  </conditionalFormatting>
  <conditionalFormatting sqref="J70">
    <cfRule type="cellIs" dxfId="413" priority="438" stopIfTrue="1" operator="lessThan">
      <formula>J69</formula>
    </cfRule>
  </conditionalFormatting>
  <conditionalFormatting sqref="K70">
    <cfRule type="cellIs" dxfId="412" priority="437" stopIfTrue="1" operator="lessThan">
      <formula>K69</formula>
    </cfRule>
  </conditionalFormatting>
  <conditionalFormatting sqref="L70">
    <cfRule type="cellIs" dxfId="411" priority="436" stopIfTrue="1" operator="lessThan">
      <formula>L69</formula>
    </cfRule>
  </conditionalFormatting>
  <conditionalFormatting sqref="M70">
    <cfRule type="cellIs" dxfId="410" priority="435" stopIfTrue="1" operator="lessThan">
      <formula>M69</formula>
    </cfRule>
  </conditionalFormatting>
  <conditionalFormatting sqref="N70">
    <cfRule type="cellIs" dxfId="409" priority="434" stopIfTrue="1" operator="lessThan">
      <formula>N69</formula>
    </cfRule>
  </conditionalFormatting>
  <conditionalFormatting sqref="O70">
    <cfRule type="cellIs" dxfId="408" priority="433" stopIfTrue="1" operator="lessThan">
      <formula>O69</formula>
    </cfRule>
  </conditionalFormatting>
  <conditionalFormatting sqref="P70">
    <cfRule type="cellIs" dxfId="407" priority="432" stopIfTrue="1" operator="lessThan">
      <formula>P69</formula>
    </cfRule>
  </conditionalFormatting>
  <conditionalFormatting sqref="Q70">
    <cfRule type="cellIs" dxfId="406" priority="431" stopIfTrue="1" operator="lessThan">
      <formula>Q69</formula>
    </cfRule>
  </conditionalFormatting>
  <conditionalFormatting sqref="R70">
    <cfRule type="cellIs" dxfId="405" priority="430" stopIfTrue="1" operator="lessThan">
      <formula>R69</formula>
    </cfRule>
  </conditionalFormatting>
  <conditionalFormatting sqref="S70">
    <cfRule type="cellIs" dxfId="404" priority="429" stopIfTrue="1" operator="lessThan">
      <formula>S69</formula>
    </cfRule>
  </conditionalFormatting>
  <conditionalFormatting sqref="T70">
    <cfRule type="cellIs" dxfId="403" priority="428" stopIfTrue="1" operator="lessThan">
      <formula>T69</formula>
    </cfRule>
  </conditionalFormatting>
  <conditionalFormatting sqref="D80">
    <cfRule type="cellIs" dxfId="402" priority="427" stopIfTrue="1" operator="lessThan">
      <formula>D79</formula>
    </cfRule>
  </conditionalFormatting>
  <conditionalFormatting sqref="E80:G80">
    <cfRule type="cellIs" dxfId="401" priority="426" stopIfTrue="1" operator="lessThan">
      <formula>E79</formula>
    </cfRule>
  </conditionalFormatting>
  <conditionalFormatting sqref="H80">
    <cfRule type="cellIs" dxfId="400" priority="425" stopIfTrue="1" operator="lessThan">
      <formula>H79</formula>
    </cfRule>
  </conditionalFormatting>
  <conditionalFormatting sqref="I80">
    <cfRule type="cellIs" dxfId="399" priority="424" stopIfTrue="1" operator="lessThan">
      <formula>I79</formula>
    </cfRule>
  </conditionalFormatting>
  <conditionalFormatting sqref="J80">
    <cfRule type="cellIs" dxfId="398" priority="423" stopIfTrue="1" operator="lessThan">
      <formula>J79</formula>
    </cfRule>
  </conditionalFormatting>
  <conditionalFormatting sqref="K80">
    <cfRule type="cellIs" dxfId="397" priority="422" stopIfTrue="1" operator="lessThan">
      <formula>K79</formula>
    </cfRule>
  </conditionalFormatting>
  <conditionalFormatting sqref="L80">
    <cfRule type="cellIs" dxfId="396" priority="421" stopIfTrue="1" operator="lessThan">
      <formula>L79</formula>
    </cfRule>
  </conditionalFormatting>
  <conditionalFormatting sqref="M80">
    <cfRule type="cellIs" dxfId="395" priority="420" stopIfTrue="1" operator="lessThan">
      <formula>M79</formula>
    </cfRule>
  </conditionalFormatting>
  <conditionalFormatting sqref="N80">
    <cfRule type="cellIs" dxfId="394" priority="419" stopIfTrue="1" operator="lessThan">
      <formula>N79</formula>
    </cfRule>
  </conditionalFormatting>
  <conditionalFormatting sqref="O80">
    <cfRule type="cellIs" dxfId="393" priority="418" stopIfTrue="1" operator="lessThan">
      <formula>O79</formula>
    </cfRule>
  </conditionalFormatting>
  <conditionalFormatting sqref="P80">
    <cfRule type="cellIs" dxfId="392" priority="417" stopIfTrue="1" operator="lessThan">
      <formula>P79</formula>
    </cfRule>
  </conditionalFormatting>
  <conditionalFormatting sqref="Q80">
    <cfRule type="cellIs" dxfId="391" priority="416" stopIfTrue="1" operator="lessThan">
      <formula>Q79</formula>
    </cfRule>
  </conditionalFormatting>
  <conditionalFormatting sqref="R80">
    <cfRule type="cellIs" dxfId="390" priority="415" stopIfTrue="1" operator="lessThan">
      <formula>R79</formula>
    </cfRule>
  </conditionalFormatting>
  <conditionalFormatting sqref="S80">
    <cfRule type="cellIs" dxfId="389" priority="414" stopIfTrue="1" operator="lessThan">
      <formula>S79</formula>
    </cfRule>
  </conditionalFormatting>
  <conditionalFormatting sqref="T80">
    <cfRule type="cellIs" dxfId="388" priority="413" stopIfTrue="1" operator="lessThan">
      <formula>T79</formula>
    </cfRule>
  </conditionalFormatting>
  <conditionalFormatting sqref="D90">
    <cfRule type="cellIs" dxfId="387" priority="412" stopIfTrue="1" operator="lessThan">
      <formula>D89</formula>
    </cfRule>
  </conditionalFormatting>
  <conditionalFormatting sqref="E90:G90">
    <cfRule type="cellIs" dxfId="386" priority="411" stopIfTrue="1" operator="lessThan">
      <formula>E89</formula>
    </cfRule>
  </conditionalFormatting>
  <conditionalFormatting sqref="H90">
    <cfRule type="cellIs" dxfId="385" priority="410" stopIfTrue="1" operator="lessThan">
      <formula>H89</formula>
    </cfRule>
  </conditionalFormatting>
  <conditionalFormatting sqref="I90">
    <cfRule type="cellIs" dxfId="384" priority="409" stopIfTrue="1" operator="lessThan">
      <formula>I89</formula>
    </cfRule>
  </conditionalFormatting>
  <conditionalFormatting sqref="J90">
    <cfRule type="cellIs" dxfId="383" priority="408" stopIfTrue="1" operator="lessThan">
      <formula>J89</formula>
    </cfRule>
  </conditionalFormatting>
  <conditionalFormatting sqref="K90">
    <cfRule type="cellIs" dxfId="382" priority="407" stopIfTrue="1" operator="lessThan">
      <formula>K89</formula>
    </cfRule>
  </conditionalFormatting>
  <conditionalFormatting sqref="L90">
    <cfRule type="cellIs" dxfId="381" priority="406" stopIfTrue="1" operator="lessThan">
      <formula>L89</formula>
    </cfRule>
  </conditionalFormatting>
  <conditionalFormatting sqref="M90">
    <cfRule type="cellIs" dxfId="380" priority="405" stopIfTrue="1" operator="lessThan">
      <formula>M89</formula>
    </cfRule>
  </conditionalFormatting>
  <conditionalFormatting sqref="N90">
    <cfRule type="cellIs" dxfId="379" priority="404" stopIfTrue="1" operator="lessThan">
      <formula>N89</formula>
    </cfRule>
  </conditionalFormatting>
  <conditionalFormatting sqref="O90">
    <cfRule type="cellIs" dxfId="378" priority="403" stopIfTrue="1" operator="lessThan">
      <formula>O89</formula>
    </cfRule>
  </conditionalFormatting>
  <conditionalFormatting sqref="P90">
    <cfRule type="cellIs" dxfId="377" priority="402" stopIfTrue="1" operator="lessThan">
      <formula>P89</formula>
    </cfRule>
  </conditionalFormatting>
  <conditionalFormatting sqref="Q90">
    <cfRule type="cellIs" dxfId="376" priority="401" stopIfTrue="1" operator="lessThan">
      <formula>Q89</formula>
    </cfRule>
  </conditionalFormatting>
  <conditionalFormatting sqref="R90">
    <cfRule type="cellIs" dxfId="375" priority="400" stopIfTrue="1" operator="lessThan">
      <formula>R89</formula>
    </cfRule>
  </conditionalFormatting>
  <conditionalFormatting sqref="S90">
    <cfRule type="cellIs" dxfId="374" priority="399" stopIfTrue="1" operator="lessThan">
      <formula>S89</formula>
    </cfRule>
  </conditionalFormatting>
  <conditionalFormatting sqref="T90">
    <cfRule type="cellIs" dxfId="373" priority="398" stopIfTrue="1" operator="lessThan">
      <formula>T89</formula>
    </cfRule>
  </conditionalFormatting>
  <conditionalFormatting sqref="D118">
    <cfRule type="cellIs" dxfId="372" priority="397" stopIfTrue="1" operator="lessThan">
      <formula>D117</formula>
    </cfRule>
  </conditionalFormatting>
  <conditionalFormatting sqref="E118:G118">
    <cfRule type="cellIs" dxfId="371" priority="396" stopIfTrue="1" operator="lessThan">
      <formula>E117</formula>
    </cfRule>
  </conditionalFormatting>
  <conditionalFormatting sqref="H118">
    <cfRule type="cellIs" dxfId="370" priority="395" stopIfTrue="1" operator="lessThan">
      <formula>H117</formula>
    </cfRule>
  </conditionalFormatting>
  <conditionalFormatting sqref="I118">
    <cfRule type="cellIs" dxfId="369" priority="394" stopIfTrue="1" operator="lessThan">
      <formula>I117</formula>
    </cfRule>
  </conditionalFormatting>
  <conditionalFormatting sqref="J118">
    <cfRule type="cellIs" dxfId="368" priority="393" stopIfTrue="1" operator="lessThan">
      <formula>J117</formula>
    </cfRule>
  </conditionalFormatting>
  <conditionalFormatting sqref="K118">
    <cfRule type="cellIs" dxfId="367" priority="392" stopIfTrue="1" operator="lessThan">
      <formula>K117</formula>
    </cfRule>
  </conditionalFormatting>
  <conditionalFormatting sqref="L118">
    <cfRule type="cellIs" dxfId="366" priority="391" stopIfTrue="1" operator="lessThan">
      <formula>L117</formula>
    </cfRule>
  </conditionalFormatting>
  <conditionalFormatting sqref="M118">
    <cfRule type="cellIs" dxfId="365" priority="390" stopIfTrue="1" operator="lessThan">
      <formula>M117</formula>
    </cfRule>
  </conditionalFormatting>
  <conditionalFormatting sqref="N118">
    <cfRule type="cellIs" dxfId="364" priority="389" stopIfTrue="1" operator="lessThan">
      <formula>N117</formula>
    </cfRule>
  </conditionalFormatting>
  <conditionalFormatting sqref="O118">
    <cfRule type="cellIs" dxfId="363" priority="388" stopIfTrue="1" operator="lessThan">
      <formula>O117</formula>
    </cfRule>
  </conditionalFormatting>
  <conditionalFormatting sqref="P118">
    <cfRule type="cellIs" dxfId="362" priority="387" stopIfTrue="1" operator="lessThan">
      <formula>P117</formula>
    </cfRule>
  </conditionalFormatting>
  <conditionalFormatting sqref="Q118">
    <cfRule type="cellIs" dxfId="361" priority="386" stopIfTrue="1" operator="lessThan">
      <formula>Q117</formula>
    </cfRule>
  </conditionalFormatting>
  <conditionalFormatting sqref="R118">
    <cfRule type="cellIs" dxfId="360" priority="385" stopIfTrue="1" operator="lessThan">
      <formula>R117</formula>
    </cfRule>
  </conditionalFormatting>
  <conditionalFormatting sqref="S118">
    <cfRule type="cellIs" dxfId="359" priority="384" stopIfTrue="1" operator="lessThan">
      <formula>S117</formula>
    </cfRule>
  </conditionalFormatting>
  <conditionalFormatting sqref="T118">
    <cfRule type="cellIs" dxfId="358" priority="383" stopIfTrue="1" operator="lessThan">
      <formula>T117</formula>
    </cfRule>
  </conditionalFormatting>
  <conditionalFormatting sqref="D128">
    <cfRule type="cellIs" dxfId="357" priority="382" stopIfTrue="1" operator="lessThan">
      <formula>D127</formula>
    </cfRule>
  </conditionalFormatting>
  <conditionalFormatting sqref="E128:G128">
    <cfRule type="cellIs" dxfId="356" priority="381" stopIfTrue="1" operator="lessThan">
      <formula>E127</formula>
    </cfRule>
  </conditionalFormatting>
  <conditionalFormatting sqref="H128">
    <cfRule type="cellIs" dxfId="355" priority="380" stopIfTrue="1" operator="lessThan">
      <formula>H127</formula>
    </cfRule>
  </conditionalFormatting>
  <conditionalFormatting sqref="I128">
    <cfRule type="cellIs" dxfId="354" priority="379" stopIfTrue="1" operator="lessThan">
      <formula>I127</formula>
    </cfRule>
  </conditionalFormatting>
  <conditionalFormatting sqref="J128">
    <cfRule type="cellIs" dxfId="353" priority="378" stopIfTrue="1" operator="lessThan">
      <formula>J127</formula>
    </cfRule>
  </conditionalFormatting>
  <conditionalFormatting sqref="K128">
    <cfRule type="cellIs" dxfId="352" priority="377" stopIfTrue="1" operator="lessThan">
      <formula>K127</formula>
    </cfRule>
  </conditionalFormatting>
  <conditionalFormatting sqref="L128">
    <cfRule type="cellIs" dxfId="351" priority="376" stopIfTrue="1" operator="lessThan">
      <formula>L127</formula>
    </cfRule>
  </conditionalFormatting>
  <conditionalFormatting sqref="M128">
    <cfRule type="cellIs" dxfId="350" priority="375" stopIfTrue="1" operator="lessThan">
      <formula>M127</formula>
    </cfRule>
  </conditionalFormatting>
  <conditionalFormatting sqref="N128">
    <cfRule type="cellIs" dxfId="349" priority="374" stopIfTrue="1" operator="lessThan">
      <formula>N127</formula>
    </cfRule>
  </conditionalFormatting>
  <conditionalFormatting sqref="O128">
    <cfRule type="cellIs" dxfId="348" priority="373" stopIfTrue="1" operator="lessThan">
      <formula>O127</formula>
    </cfRule>
  </conditionalFormatting>
  <conditionalFormatting sqref="P128">
    <cfRule type="cellIs" dxfId="347" priority="372" stopIfTrue="1" operator="lessThan">
      <formula>P127</formula>
    </cfRule>
  </conditionalFormatting>
  <conditionalFormatting sqref="Q128">
    <cfRule type="cellIs" dxfId="346" priority="371" stopIfTrue="1" operator="lessThan">
      <formula>Q127</formula>
    </cfRule>
  </conditionalFormatting>
  <conditionalFormatting sqref="R128">
    <cfRule type="cellIs" dxfId="345" priority="370" stopIfTrue="1" operator="lessThan">
      <formula>R127</formula>
    </cfRule>
  </conditionalFormatting>
  <conditionalFormatting sqref="S128">
    <cfRule type="cellIs" dxfId="344" priority="369" stopIfTrue="1" operator="lessThan">
      <formula>S127</formula>
    </cfRule>
  </conditionalFormatting>
  <conditionalFormatting sqref="T128">
    <cfRule type="cellIs" dxfId="343" priority="368" stopIfTrue="1" operator="lessThan">
      <formula>T127</formula>
    </cfRule>
  </conditionalFormatting>
  <conditionalFormatting sqref="D138">
    <cfRule type="cellIs" dxfId="342" priority="367" stopIfTrue="1" operator="lessThan">
      <formula>D137</formula>
    </cfRule>
  </conditionalFormatting>
  <conditionalFormatting sqref="E138:G138">
    <cfRule type="cellIs" dxfId="341" priority="366" stopIfTrue="1" operator="lessThan">
      <formula>E137</formula>
    </cfRule>
  </conditionalFormatting>
  <conditionalFormatting sqref="H138">
    <cfRule type="cellIs" dxfId="340" priority="365" stopIfTrue="1" operator="lessThan">
      <formula>H137</formula>
    </cfRule>
  </conditionalFormatting>
  <conditionalFormatting sqref="I138">
    <cfRule type="cellIs" dxfId="339" priority="364" stopIfTrue="1" operator="lessThan">
      <formula>I137</formula>
    </cfRule>
  </conditionalFormatting>
  <conditionalFormatting sqref="J138">
    <cfRule type="cellIs" dxfId="338" priority="363" stopIfTrue="1" operator="lessThan">
      <formula>J137</formula>
    </cfRule>
  </conditionalFormatting>
  <conditionalFormatting sqref="K138">
    <cfRule type="cellIs" dxfId="337" priority="362" stopIfTrue="1" operator="lessThan">
      <formula>K137</formula>
    </cfRule>
  </conditionalFormatting>
  <conditionalFormatting sqref="L138">
    <cfRule type="cellIs" dxfId="336" priority="361" stopIfTrue="1" operator="lessThan">
      <formula>L137</formula>
    </cfRule>
  </conditionalFormatting>
  <conditionalFormatting sqref="M138">
    <cfRule type="cellIs" dxfId="335" priority="360" stopIfTrue="1" operator="lessThan">
      <formula>M137</formula>
    </cfRule>
  </conditionalFormatting>
  <conditionalFormatting sqref="N138">
    <cfRule type="cellIs" dxfId="334" priority="359" stopIfTrue="1" operator="lessThan">
      <formula>N137</formula>
    </cfRule>
  </conditionalFormatting>
  <conditionalFormatting sqref="O138">
    <cfRule type="cellIs" dxfId="333" priority="358" stopIfTrue="1" operator="lessThan">
      <formula>O137</formula>
    </cfRule>
  </conditionalFormatting>
  <conditionalFormatting sqref="P138">
    <cfRule type="cellIs" dxfId="332" priority="357" stopIfTrue="1" operator="lessThan">
      <formula>P137</formula>
    </cfRule>
  </conditionalFormatting>
  <conditionalFormatting sqref="Q138">
    <cfRule type="cellIs" dxfId="331" priority="356" stopIfTrue="1" operator="lessThan">
      <formula>Q137</formula>
    </cfRule>
  </conditionalFormatting>
  <conditionalFormatting sqref="R138">
    <cfRule type="cellIs" dxfId="330" priority="355" stopIfTrue="1" operator="lessThan">
      <formula>R137</formula>
    </cfRule>
  </conditionalFormatting>
  <conditionalFormatting sqref="S138">
    <cfRule type="cellIs" dxfId="329" priority="354" stopIfTrue="1" operator="lessThan">
      <formula>S137</formula>
    </cfRule>
  </conditionalFormatting>
  <conditionalFormatting sqref="T138">
    <cfRule type="cellIs" dxfId="328" priority="353" stopIfTrue="1" operator="lessThan">
      <formula>T137</formula>
    </cfRule>
  </conditionalFormatting>
  <conditionalFormatting sqref="D148">
    <cfRule type="cellIs" dxfId="327" priority="352" stopIfTrue="1" operator="lessThan">
      <formula>D147</formula>
    </cfRule>
  </conditionalFormatting>
  <conditionalFormatting sqref="E148:G148">
    <cfRule type="cellIs" dxfId="326" priority="351" stopIfTrue="1" operator="lessThan">
      <formula>E147</formula>
    </cfRule>
  </conditionalFormatting>
  <conditionalFormatting sqref="H148">
    <cfRule type="cellIs" dxfId="325" priority="350" stopIfTrue="1" operator="lessThan">
      <formula>H147</formula>
    </cfRule>
  </conditionalFormatting>
  <conditionalFormatting sqref="I148">
    <cfRule type="cellIs" dxfId="324" priority="349" stopIfTrue="1" operator="lessThan">
      <formula>I147</formula>
    </cfRule>
  </conditionalFormatting>
  <conditionalFormatting sqref="J148">
    <cfRule type="cellIs" dxfId="323" priority="348" stopIfTrue="1" operator="lessThan">
      <formula>J147</formula>
    </cfRule>
  </conditionalFormatting>
  <conditionalFormatting sqref="K148">
    <cfRule type="cellIs" dxfId="322" priority="347" stopIfTrue="1" operator="lessThan">
      <formula>K147</formula>
    </cfRule>
  </conditionalFormatting>
  <conditionalFormatting sqref="L148">
    <cfRule type="cellIs" dxfId="321" priority="346" stopIfTrue="1" operator="lessThan">
      <formula>L147</formula>
    </cfRule>
  </conditionalFormatting>
  <conditionalFormatting sqref="M148">
    <cfRule type="cellIs" dxfId="320" priority="345" stopIfTrue="1" operator="lessThan">
      <formula>M147</formula>
    </cfRule>
  </conditionalFormatting>
  <conditionalFormatting sqref="N148">
    <cfRule type="cellIs" dxfId="319" priority="344" stopIfTrue="1" operator="lessThan">
      <formula>N147</formula>
    </cfRule>
  </conditionalFormatting>
  <conditionalFormatting sqref="O148">
    <cfRule type="cellIs" dxfId="318" priority="343" stopIfTrue="1" operator="lessThan">
      <formula>O147</formula>
    </cfRule>
  </conditionalFormatting>
  <conditionalFormatting sqref="P148">
    <cfRule type="cellIs" dxfId="317" priority="342" stopIfTrue="1" operator="lessThan">
      <formula>P147</formula>
    </cfRule>
  </conditionalFormatting>
  <conditionalFormatting sqref="Q148">
    <cfRule type="cellIs" dxfId="316" priority="341" stopIfTrue="1" operator="lessThan">
      <formula>Q147</formula>
    </cfRule>
  </conditionalFormatting>
  <conditionalFormatting sqref="R148">
    <cfRule type="cellIs" dxfId="315" priority="340" stopIfTrue="1" operator="lessThan">
      <formula>R147</formula>
    </cfRule>
  </conditionalFormatting>
  <conditionalFormatting sqref="S148">
    <cfRule type="cellIs" dxfId="314" priority="339" stopIfTrue="1" operator="lessThan">
      <formula>S147</formula>
    </cfRule>
  </conditionalFormatting>
  <conditionalFormatting sqref="T148">
    <cfRule type="cellIs" dxfId="313" priority="338" stopIfTrue="1" operator="lessThan">
      <formula>T147</formula>
    </cfRule>
  </conditionalFormatting>
  <conditionalFormatting sqref="D168">
    <cfRule type="cellIs" dxfId="312" priority="337" stopIfTrue="1" operator="lessThan">
      <formula>D167</formula>
    </cfRule>
  </conditionalFormatting>
  <conditionalFormatting sqref="E168:G168">
    <cfRule type="cellIs" dxfId="311" priority="336" stopIfTrue="1" operator="lessThan">
      <formula>E167</formula>
    </cfRule>
  </conditionalFormatting>
  <conditionalFormatting sqref="H168">
    <cfRule type="cellIs" dxfId="310" priority="335" stopIfTrue="1" operator="lessThan">
      <formula>H167</formula>
    </cfRule>
  </conditionalFormatting>
  <conditionalFormatting sqref="I168">
    <cfRule type="cellIs" dxfId="309" priority="334" stopIfTrue="1" operator="lessThan">
      <formula>I167</formula>
    </cfRule>
  </conditionalFormatting>
  <conditionalFormatting sqref="J168">
    <cfRule type="cellIs" dxfId="308" priority="333" stopIfTrue="1" operator="lessThan">
      <formula>J167</formula>
    </cfRule>
  </conditionalFormatting>
  <conditionalFormatting sqref="K168">
    <cfRule type="cellIs" dxfId="307" priority="332" stopIfTrue="1" operator="lessThan">
      <formula>K167</formula>
    </cfRule>
  </conditionalFormatting>
  <conditionalFormatting sqref="L168">
    <cfRule type="cellIs" dxfId="306" priority="331" stopIfTrue="1" operator="lessThan">
      <formula>L167</formula>
    </cfRule>
  </conditionalFormatting>
  <conditionalFormatting sqref="M168">
    <cfRule type="cellIs" dxfId="305" priority="330" stopIfTrue="1" operator="lessThan">
      <formula>M167</formula>
    </cfRule>
  </conditionalFormatting>
  <conditionalFormatting sqref="N168">
    <cfRule type="cellIs" dxfId="304" priority="329" stopIfTrue="1" operator="lessThan">
      <formula>N167</formula>
    </cfRule>
  </conditionalFormatting>
  <conditionalFormatting sqref="O168">
    <cfRule type="cellIs" dxfId="303" priority="328" stopIfTrue="1" operator="lessThan">
      <formula>O167</formula>
    </cfRule>
  </conditionalFormatting>
  <conditionalFormatting sqref="P168">
    <cfRule type="cellIs" dxfId="302" priority="327" stopIfTrue="1" operator="lessThan">
      <formula>P167</formula>
    </cfRule>
  </conditionalFormatting>
  <conditionalFormatting sqref="Q168">
    <cfRule type="cellIs" dxfId="301" priority="326" stopIfTrue="1" operator="lessThan">
      <formula>Q167</formula>
    </cfRule>
  </conditionalFormatting>
  <conditionalFormatting sqref="R168">
    <cfRule type="cellIs" dxfId="300" priority="325" stopIfTrue="1" operator="lessThan">
      <formula>R167</formula>
    </cfRule>
  </conditionalFormatting>
  <conditionalFormatting sqref="S168">
    <cfRule type="cellIs" dxfId="299" priority="324" stopIfTrue="1" operator="lessThan">
      <formula>S167</formula>
    </cfRule>
  </conditionalFormatting>
  <conditionalFormatting sqref="T168">
    <cfRule type="cellIs" dxfId="298" priority="323" stopIfTrue="1" operator="lessThan">
      <formula>T167</formula>
    </cfRule>
  </conditionalFormatting>
  <conditionalFormatting sqref="D178">
    <cfRule type="cellIs" dxfId="297" priority="322" stopIfTrue="1" operator="lessThan">
      <formula>D177</formula>
    </cfRule>
  </conditionalFormatting>
  <conditionalFormatting sqref="E178:G178">
    <cfRule type="cellIs" dxfId="296" priority="321" stopIfTrue="1" operator="lessThan">
      <formula>E177</formula>
    </cfRule>
  </conditionalFormatting>
  <conditionalFormatting sqref="H178">
    <cfRule type="cellIs" dxfId="295" priority="320" stopIfTrue="1" operator="lessThan">
      <formula>H177</formula>
    </cfRule>
  </conditionalFormatting>
  <conditionalFormatting sqref="I178">
    <cfRule type="cellIs" dxfId="294" priority="319" stopIfTrue="1" operator="lessThan">
      <formula>I177</formula>
    </cfRule>
  </conditionalFormatting>
  <conditionalFormatting sqref="J178">
    <cfRule type="cellIs" dxfId="293" priority="318" stopIfTrue="1" operator="lessThan">
      <formula>J177</formula>
    </cfRule>
  </conditionalFormatting>
  <conditionalFormatting sqref="K178">
    <cfRule type="cellIs" dxfId="292" priority="317" stopIfTrue="1" operator="lessThan">
      <formula>K177</formula>
    </cfRule>
  </conditionalFormatting>
  <conditionalFormatting sqref="L178">
    <cfRule type="cellIs" dxfId="291" priority="316" stopIfTrue="1" operator="lessThan">
      <formula>L177</formula>
    </cfRule>
  </conditionalFormatting>
  <conditionalFormatting sqref="M178">
    <cfRule type="cellIs" dxfId="290" priority="315" stopIfTrue="1" operator="lessThan">
      <formula>M177</formula>
    </cfRule>
  </conditionalFormatting>
  <conditionalFormatting sqref="N178">
    <cfRule type="cellIs" dxfId="289" priority="314" stopIfTrue="1" operator="lessThan">
      <formula>N177</formula>
    </cfRule>
  </conditionalFormatting>
  <conditionalFormatting sqref="O178">
    <cfRule type="cellIs" dxfId="288" priority="313" stopIfTrue="1" operator="lessThan">
      <formula>O177</formula>
    </cfRule>
  </conditionalFormatting>
  <conditionalFormatting sqref="P178">
    <cfRule type="cellIs" dxfId="287" priority="312" stopIfTrue="1" operator="lessThan">
      <formula>P177</formula>
    </cfRule>
  </conditionalFormatting>
  <conditionalFormatting sqref="Q178">
    <cfRule type="cellIs" dxfId="286" priority="311" stopIfTrue="1" operator="lessThan">
      <formula>Q177</formula>
    </cfRule>
  </conditionalFormatting>
  <conditionalFormatting sqref="R178">
    <cfRule type="cellIs" dxfId="285" priority="310" stopIfTrue="1" operator="lessThan">
      <formula>R177</formula>
    </cfRule>
  </conditionalFormatting>
  <conditionalFormatting sqref="S178">
    <cfRule type="cellIs" dxfId="284" priority="309" stopIfTrue="1" operator="lessThan">
      <formula>S177</formula>
    </cfRule>
  </conditionalFormatting>
  <conditionalFormatting sqref="T178">
    <cfRule type="cellIs" dxfId="283" priority="308" stopIfTrue="1" operator="lessThan">
      <formula>T177</formula>
    </cfRule>
  </conditionalFormatting>
  <conditionalFormatting sqref="E188:G188">
    <cfRule type="cellIs" dxfId="282" priority="306" stopIfTrue="1" operator="lessThan">
      <formula>E187-$G$6</formula>
    </cfRule>
  </conditionalFormatting>
  <conditionalFormatting sqref="D198">
    <cfRule type="cellIs" dxfId="281" priority="292" stopIfTrue="1" operator="lessThan">
      <formula>D197</formula>
    </cfRule>
  </conditionalFormatting>
  <conditionalFormatting sqref="E198:G198">
    <cfRule type="cellIs" dxfId="280" priority="291" stopIfTrue="1" operator="lessThan">
      <formula>E197</formula>
    </cfRule>
  </conditionalFormatting>
  <conditionalFormatting sqref="H198">
    <cfRule type="cellIs" dxfId="279" priority="290" stopIfTrue="1" operator="lessThan">
      <formula>H197</formula>
    </cfRule>
  </conditionalFormatting>
  <conditionalFormatting sqref="I198">
    <cfRule type="cellIs" dxfId="278" priority="289" stopIfTrue="1" operator="lessThan">
      <formula>I197</formula>
    </cfRule>
  </conditionalFormatting>
  <conditionalFormatting sqref="J198">
    <cfRule type="cellIs" dxfId="277" priority="288" stopIfTrue="1" operator="lessThan">
      <formula>J197</formula>
    </cfRule>
  </conditionalFormatting>
  <conditionalFormatting sqref="K198">
    <cfRule type="cellIs" dxfId="276" priority="287" stopIfTrue="1" operator="lessThan">
      <formula>K197</formula>
    </cfRule>
  </conditionalFormatting>
  <conditionalFormatting sqref="L198">
    <cfRule type="cellIs" dxfId="275" priority="286" stopIfTrue="1" operator="lessThan">
      <formula>L197</formula>
    </cfRule>
  </conditionalFormatting>
  <conditionalFormatting sqref="M198">
    <cfRule type="cellIs" dxfId="274" priority="285" stopIfTrue="1" operator="lessThan">
      <formula>M197</formula>
    </cfRule>
  </conditionalFormatting>
  <conditionalFormatting sqref="N198">
    <cfRule type="cellIs" dxfId="273" priority="284" stopIfTrue="1" operator="lessThan">
      <formula>N197</formula>
    </cfRule>
  </conditionalFormatting>
  <conditionalFormatting sqref="O198">
    <cfRule type="cellIs" dxfId="272" priority="283" stopIfTrue="1" operator="lessThan">
      <formula>O197</formula>
    </cfRule>
  </conditionalFormatting>
  <conditionalFormatting sqref="P198">
    <cfRule type="cellIs" dxfId="271" priority="282" stopIfTrue="1" operator="lessThan">
      <formula>P197</formula>
    </cfRule>
  </conditionalFormatting>
  <conditionalFormatting sqref="Q198">
    <cfRule type="cellIs" dxfId="270" priority="281" stopIfTrue="1" operator="lessThan">
      <formula>Q197</formula>
    </cfRule>
  </conditionalFormatting>
  <conditionalFormatting sqref="R198">
    <cfRule type="cellIs" dxfId="269" priority="280" stopIfTrue="1" operator="lessThan">
      <formula>R197</formula>
    </cfRule>
  </conditionalFormatting>
  <conditionalFormatting sqref="S198">
    <cfRule type="cellIs" dxfId="268" priority="279" stopIfTrue="1" operator="lessThan">
      <formula>S197</formula>
    </cfRule>
  </conditionalFormatting>
  <conditionalFormatting sqref="T198">
    <cfRule type="cellIs" dxfId="267" priority="278" stopIfTrue="1" operator="lessThan">
      <formula>T197</formula>
    </cfRule>
  </conditionalFormatting>
  <conditionalFormatting sqref="D208">
    <cfRule type="cellIs" dxfId="266" priority="277" stopIfTrue="1" operator="lessThan">
      <formula>D207</formula>
    </cfRule>
  </conditionalFormatting>
  <conditionalFormatting sqref="E208:G208">
    <cfRule type="cellIs" dxfId="265" priority="276" stopIfTrue="1" operator="lessThan">
      <formula>E207</formula>
    </cfRule>
  </conditionalFormatting>
  <conditionalFormatting sqref="H208">
    <cfRule type="cellIs" dxfId="264" priority="275" stopIfTrue="1" operator="lessThan">
      <formula>H207</formula>
    </cfRule>
  </conditionalFormatting>
  <conditionalFormatting sqref="I208">
    <cfRule type="cellIs" dxfId="263" priority="274" stopIfTrue="1" operator="lessThan">
      <formula>I207</formula>
    </cfRule>
  </conditionalFormatting>
  <conditionalFormatting sqref="J208">
    <cfRule type="cellIs" dxfId="262" priority="273" stopIfTrue="1" operator="lessThan">
      <formula>J207</formula>
    </cfRule>
  </conditionalFormatting>
  <conditionalFormatting sqref="K208">
    <cfRule type="cellIs" dxfId="261" priority="272" stopIfTrue="1" operator="lessThan">
      <formula>K207</formula>
    </cfRule>
  </conditionalFormatting>
  <conditionalFormatting sqref="L208">
    <cfRule type="cellIs" dxfId="260" priority="271" stopIfTrue="1" operator="lessThan">
      <formula>L207</formula>
    </cfRule>
  </conditionalFormatting>
  <conditionalFormatting sqref="M208">
    <cfRule type="cellIs" dxfId="259" priority="270" stopIfTrue="1" operator="lessThan">
      <formula>M207</formula>
    </cfRule>
  </conditionalFormatting>
  <conditionalFormatting sqref="N208">
    <cfRule type="cellIs" dxfId="258" priority="269" stopIfTrue="1" operator="lessThan">
      <formula>N207</formula>
    </cfRule>
  </conditionalFormatting>
  <conditionalFormatting sqref="O208">
    <cfRule type="cellIs" dxfId="257" priority="268" stopIfTrue="1" operator="lessThan">
      <formula>O207</formula>
    </cfRule>
  </conditionalFormatting>
  <conditionalFormatting sqref="P208">
    <cfRule type="cellIs" dxfId="256" priority="267" stopIfTrue="1" operator="lessThan">
      <formula>P207</formula>
    </cfRule>
  </conditionalFormatting>
  <conditionalFormatting sqref="Q208">
    <cfRule type="cellIs" dxfId="255" priority="266" stopIfTrue="1" operator="lessThan">
      <formula>Q207</formula>
    </cfRule>
  </conditionalFormatting>
  <conditionalFormatting sqref="R208">
    <cfRule type="cellIs" dxfId="254" priority="265" stopIfTrue="1" operator="lessThan">
      <formula>R207</formula>
    </cfRule>
  </conditionalFormatting>
  <conditionalFormatting sqref="S208">
    <cfRule type="cellIs" dxfId="253" priority="264" stopIfTrue="1" operator="lessThan">
      <formula>S207</formula>
    </cfRule>
  </conditionalFormatting>
  <conditionalFormatting sqref="T208">
    <cfRule type="cellIs" dxfId="252" priority="263" stopIfTrue="1" operator="lessThan">
      <formula>T207</formula>
    </cfRule>
  </conditionalFormatting>
  <conditionalFormatting sqref="C26">
    <cfRule type="cellIs" dxfId="251" priority="250" operator="lessThan">
      <formula>0</formula>
    </cfRule>
  </conditionalFormatting>
  <conditionalFormatting sqref="C178">
    <cfRule type="cellIs" dxfId="250" priority="249" operator="lessThan">
      <formula>0</formula>
    </cfRule>
  </conditionalFormatting>
  <conditionalFormatting sqref="C11:C12">
    <cfRule type="cellIs" dxfId="249" priority="245" operator="lessThan">
      <formula>0</formula>
    </cfRule>
  </conditionalFormatting>
  <conditionalFormatting sqref="C36">
    <cfRule type="cellIs" dxfId="248" priority="244" operator="lessThan">
      <formula>0</formula>
    </cfRule>
  </conditionalFormatting>
  <conditionalFormatting sqref="C60">
    <cfRule type="cellIs" dxfId="247" priority="243" operator="lessThan">
      <formula>0</formula>
    </cfRule>
  </conditionalFormatting>
  <conditionalFormatting sqref="C70">
    <cfRule type="cellIs" dxfId="246" priority="242" operator="lessThan">
      <formula>0</formula>
    </cfRule>
  </conditionalFormatting>
  <conditionalFormatting sqref="C80">
    <cfRule type="cellIs" dxfId="245" priority="241" operator="lessThan">
      <formula>0</formula>
    </cfRule>
  </conditionalFormatting>
  <conditionalFormatting sqref="C90">
    <cfRule type="cellIs" dxfId="244" priority="240" operator="lessThan">
      <formula>0</formula>
    </cfRule>
  </conditionalFormatting>
  <conditionalFormatting sqref="C118">
    <cfRule type="cellIs" dxfId="243" priority="239" operator="lessThan">
      <formula>0</formula>
    </cfRule>
  </conditionalFormatting>
  <conditionalFormatting sqref="C128">
    <cfRule type="cellIs" dxfId="242" priority="238" operator="lessThan">
      <formula>0</formula>
    </cfRule>
  </conditionalFormatting>
  <conditionalFormatting sqref="C138">
    <cfRule type="cellIs" dxfId="241" priority="237" operator="lessThan">
      <formula>0</formula>
    </cfRule>
  </conditionalFormatting>
  <conditionalFormatting sqref="C148">
    <cfRule type="cellIs" dxfId="240" priority="236" operator="lessThan">
      <formula>0</formula>
    </cfRule>
  </conditionalFormatting>
  <conditionalFormatting sqref="C168">
    <cfRule type="cellIs" dxfId="239" priority="235" operator="lessThan">
      <formula>0</formula>
    </cfRule>
  </conditionalFormatting>
  <conditionalFormatting sqref="C188">
    <cfRule type="cellIs" dxfId="238" priority="234" operator="lessThan">
      <formula>0</formula>
    </cfRule>
  </conditionalFormatting>
  <conditionalFormatting sqref="C198">
    <cfRule type="cellIs" dxfId="237" priority="233" operator="lessThan">
      <formula>0</formula>
    </cfRule>
  </conditionalFormatting>
  <conditionalFormatting sqref="C208">
    <cfRule type="cellIs" dxfId="236" priority="232" operator="lessThan">
      <formula>0</formula>
    </cfRule>
  </conditionalFormatting>
  <conditionalFormatting sqref="D49:T49">
    <cfRule type="cellIs" dxfId="235" priority="230" operator="equal">
      <formula>""</formula>
    </cfRule>
    <cfRule type="cellIs" dxfId="234" priority="231" operator="notEqual">
      <formula>""</formula>
    </cfRule>
  </conditionalFormatting>
  <conditionalFormatting sqref="D109:T109">
    <cfRule type="cellIs" dxfId="233" priority="228" operator="equal">
      <formula>""</formula>
    </cfRule>
    <cfRule type="cellIs" dxfId="232" priority="229" operator="notEqual">
      <formula>""</formula>
    </cfRule>
  </conditionalFormatting>
  <conditionalFormatting sqref="D162:T162">
    <cfRule type="cellIs" dxfId="231" priority="222" operator="equal">
      <formula>""</formula>
    </cfRule>
    <cfRule type="cellIs" dxfId="230" priority="223" operator="notEqual">
      <formula>""</formula>
    </cfRule>
  </conditionalFormatting>
  <conditionalFormatting sqref="D161:T161">
    <cfRule type="cellIs" dxfId="229" priority="220" operator="equal">
      <formula>""</formula>
    </cfRule>
    <cfRule type="cellIs" dxfId="228" priority="221" operator="notEqual">
      <formula>""</formula>
    </cfRule>
  </conditionalFormatting>
  <conditionalFormatting sqref="D188">
    <cfRule type="cellIs" dxfId="227" priority="219" stopIfTrue="1" operator="lessThan">
      <formula>D187-$G$6</formula>
    </cfRule>
  </conditionalFormatting>
  <conditionalFormatting sqref="H188:T188">
    <cfRule type="cellIs" dxfId="226" priority="218" stopIfTrue="1" operator="lessThan">
      <formula>H187-$G$6</formula>
    </cfRule>
  </conditionalFormatting>
  <conditionalFormatting sqref="D209:T209">
    <cfRule type="cellIs" dxfId="225" priority="215" operator="equal">
      <formula>"Pediu p/sair"</formula>
    </cfRule>
    <cfRule type="cellIs" dxfId="224" priority="216" operator="equal">
      <formula>"Dispensado"</formula>
    </cfRule>
    <cfRule type="cellIs" dxfId="223" priority="217" operator="equal">
      <formula>"Faltou"</formula>
    </cfRule>
  </conditionalFormatting>
  <conditionalFormatting sqref="D209:T209">
    <cfRule type="cellIs" dxfId="222" priority="211" operator="equal">
      <formula>"S/Expediente"</formula>
    </cfRule>
    <cfRule type="cellIs" dxfId="221" priority="212" operator="equal">
      <formula>"Feriado"</formula>
    </cfRule>
    <cfRule type="cellIs" dxfId="220" priority="213" operator="equal">
      <formula>"Folga"</formula>
    </cfRule>
    <cfRule type="cellIs" dxfId="219" priority="214" operator="equal">
      <formula>"Aguardar"</formula>
    </cfRule>
  </conditionalFormatting>
  <conditionalFormatting sqref="D222:T227">
    <cfRule type="cellIs" dxfId="218" priority="208" operator="equal">
      <formula>"Pediu p/sair"</formula>
    </cfRule>
    <cfRule type="cellIs" dxfId="217" priority="209" operator="equal">
      <formula>"Dispensado"</formula>
    </cfRule>
    <cfRule type="cellIs" dxfId="216" priority="210" operator="equal">
      <formula>"Faltou"</formula>
    </cfRule>
  </conditionalFormatting>
  <conditionalFormatting sqref="D222:T227">
    <cfRule type="cellIs" dxfId="215" priority="204" operator="equal">
      <formula>"S/Expediente"</formula>
    </cfRule>
    <cfRule type="cellIs" dxfId="214" priority="205" operator="equal">
      <formula>"Feriado"</formula>
    </cfRule>
    <cfRule type="cellIs" dxfId="213" priority="206" operator="equal">
      <formula>"Folga"</formula>
    </cfRule>
    <cfRule type="cellIs" dxfId="212" priority="207" operator="equal">
      <formula>"Aguardar"</formula>
    </cfRule>
  </conditionalFormatting>
  <conditionalFormatting sqref="D230:D231">
    <cfRule type="cellIs" dxfId="211" priority="203" stopIfTrue="1" operator="lessThan">
      <formula>D229</formula>
    </cfRule>
  </conditionalFormatting>
  <conditionalFormatting sqref="E230:G231">
    <cfRule type="cellIs" dxfId="210" priority="202" stopIfTrue="1" operator="lessThan">
      <formula>E229</formula>
    </cfRule>
  </conditionalFormatting>
  <conditionalFormatting sqref="H230:H231">
    <cfRule type="cellIs" dxfId="209" priority="201" stopIfTrue="1" operator="lessThan">
      <formula>H229</formula>
    </cfRule>
  </conditionalFormatting>
  <conditionalFormatting sqref="I230:I231">
    <cfRule type="cellIs" dxfId="208" priority="200" stopIfTrue="1" operator="lessThan">
      <formula>I229</formula>
    </cfRule>
  </conditionalFormatting>
  <conditionalFormatting sqref="J230:J231">
    <cfRule type="cellIs" dxfId="207" priority="199" stopIfTrue="1" operator="lessThan">
      <formula>J229</formula>
    </cfRule>
  </conditionalFormatting>
  <conditionalFormatting sqref="K230:K231">
    <cfRule type="cellIs" dxfId="206" priority="198" stopIfTrue="1" operator="lessThan">
      <formula>K229</formula>
    </cfRule>
  </conditionalFormatting>
  <conditionalFormatting sqref="L230:L231">
    <cfRule type="cellIs" dxfId="205" priority="197" stopIfTrue="1" operator="lessThan">
      <formula>L229</formula>
    </cfRule>
  </conditionalFormatting>
  <conditionalFormatting sqref="M230:M231">
    <cfRule type="cellIs" dxfId="204" priority="196" stopIfTrue="1" operator="lessThan">
      <formula>M229</formula>
    </cfRule>
  </conditionalFormatting>
  <conditionalFormatting sqref="N230:N231">
    <cfRule type="cellIs" dxfId="203" priority="195" stopIfTrue="1" operator="lessThan">
      <formula>N229</formula>
    </cfRule>
  </conditionalFormatting>
  <conditionalFormatting sqref="O230:O231">
    <cfRule type="cellIs" dxfId="202" priority="194" stopIfTrue="1" operator="lessThan">
      <formula>O229</formula>
    </cfRule>
  </conditionalFormatting>
  <conditionalFormatting sqref="P230:P231">
    <cfRule type="cellIs" dxfId="201" priority="193" stopIfTrue="1" operator="lessThan">
      <formula>P229</formula>
    </cfRule>
  </conditionalFormatting>
  <conditionalFormatting sqref="Q230:Q231">
    <cfRule type="cellIs" dxfId="200" priority="192" stopIfTrue="1" operator="lessThan">
      <formula>Q229</formula>
    </cfRule>
  </conditionalFormatting>
  <conditionalFormatting sqref="R230:R231">
    <cfRule type="cellIs" dxfId="199" priority="191" stopIfTrue="1" operator="lessThan">
      <formula>R229</formula>
    </cfRule>
  </conditionalFormatting>
  <conditionalFormatting sqref="S230:S231">
    <cfRule type="cellIs" dxfId="198" priority="190" stopIfTrue="1" operator="lessThan">
      <formula>S229</formula>
    </cfRule>
  </conditionalFormatting>
  <conditionalFormatting sqref="T230:T231">
    <cfRule type="cellIs" dxfId="197" priority="189" stopIfTrue="1" operator="lessThan">
      <formula>T229</formula>
    </cfRule>
  </conditionalFormatting>
  <conditionalFormatting sqref="C230:C231">
    <cfRule type="cellIs" dxfId="196" priority="188" operator="lessThan">
      <formula>0</formula>
    </cfRule>
  </conditionalFormatting>
  <conditionalFormatting sqref="D18">
    <cfRule type="cellIs" dxfId="195" priority="185" operator="equal">
      <formula>"Pediu p/sair"</formula>
    </cfRule>
    <cfRule type="cellIs" dxfId="194" priority="186" operator="equal">
      <formula>"Dispensado"</formula>
    </cfRule>
    <cfRule type="cellIs" dxfId="193" priority="187" operator="equal">
      <formula>"Faltou"</formula>
    </cfRule>
  </conditionalFormatting>
  <conditionalFormatting sqref="D18">
    <cfRule type="cellIs" dxfId="192" priority="181" operator="equal">
      <formula>"S/Expediente"</formula>
    </cfRule>
    <cfRule type="cellIs" dxfId="191" priority="182" operator="equal">
      <formula>"Feriado"</formula>
    </cfRule>
    <cfRule type="cellIs" dxfId="190" priority="183" operator="equal">
      <formula>"Folga"</formula>
    </cfRule>
    <cfRule type="cellIs" dxfId="189" priority="184" operator="equal">
      <formula>"Aguardar"</formula>
    </cfRule>
  </conditionalFormatting>
  <conditionalFormatting sqref="D19">
    <cfRule type="cellIs" dxfId="188" priority="178" operator="equal">
      <formula>"Pediu p/sair"</formula>
    </cfRule>
    <cfRule type="cellIs" dxfId="187" priority="179" operator="equal">
      <formula>"Dispensado"</formula>
    </cfRule>
    <cfRule type="cellIs" dxfId="186" priority="180" operator="equal">
      <formula>"Faltou"</formula>
    </cfRule>
  </conditionalFormatting>
  <conditionalFormatting sqref="D19">
    <cfRule type="cellIs" dxfId="185" priority="174" operator="equal">
      <formula>"S/Expediente"</formula>
    </cfRule>
    <cfRule type="cellIs" dxfId="184" priority="175" operator="equal">
      <formula>"Feriado"</formula>
    </cfRule>
    <cfRule type="cellIs" dxfId="183" priority="176" operator="equal">
      <formula>"Folga"</formula>
    </cfRule>
    <cfRule type="cellIs" dxfId="182" priority="177" operator="equal">
      <formula>"Aguardar"</formula>
    </cfRule>
  </conditionalFormatting>
  <conditionalFormatting sqref="D221:T221">
    <cfRule type="cellIs" dxfId="176" priority="173" operator="notEqual">
      <formula>""</formula>
    </cfRule>
  </conditionalFormatting>
  <conditionalFormatting sqref="D220:T220">
    <cfRule type="cellIs" dxfId="175" priority="171" operator="equal">
      <formula>""</formula>
    </cfRule>
    <cfRule type="cellIs" dxfId="174" priority="172" operator="notEqual">
      <formula>""</formula>
    </cfRule>
  </conditionalFormatting>
  <conditionalFormatting sqref="D219:T219">
    <cfRule type="cellIs" dxfId="173" priority="169" operator="equal">
      <formula>""</formula>
    </cfRule>
    <cfRule type="cellIs" dxfId="172" priority="170" operator="notEqual">
      <formula>""</formula>
    </cfRule>
  </conditionalFormatting>
  <conditionalFormatting sqref="D233:T233">
    <cfRule type="cellIs" dxfId="171" priority="166" operator="equal">
      <formula>"Pediu p/sair"</formula>
    </cfRule>
    <cfRule type="cellIs" dxfId="170" priority="167" operator="equal">
      <formula>"Dispensado"</formula>
    </cfRule>
    <cfRule type="cellIs" dxfId="169" priority="168" operator="equal">
      <formula>"Faltou"</formula>
    </cfRule>
  </conditionalFormatting>
  <conditionalFormatting sqref="D233:T233">
    <cfRule type="cellIs" dxfId="168" priority="162" operator="equal">
      <formula>"S/Expediente"</formula>
    </cfRule>
    <cfRule type="cellIs" dxfId="167" priority="163" operator="equal">
      <formula>"Feriado"</formula>
    </cfRule>
    <cfRule type="cellIs" dxfId="166" priority="164" operator="equal">
      <formula>"Folga"</formula>
    </cfRule>
    <cfRule type="cellIs" dxfId="165" priority="165" operator="equal">
      <formula>"Aguardar"</formula>
    </cfRule>
  </conditionalFormatting>
  <conditionalFormatting sqref="D234:T239">
    <cfRule type="cellIs" dxfId="164" priority="159" operator="equal">
      <formula>"Pediu p/sair"</formula>
    </cfRule>
    <cfRule type="cellIs" dxfId="163" priority="160" operator="equal">
      <formula>"Dispensado"</formula>
    </cfRule>
    <cfRule type="cellIs" dxfId="162" priority="161" operator="equal">
      <formula>"Faltou"</formula>
    </cfRule>
  </conditionalFormatting>
  <conditionalFormatting sqref="D234:T239">
    <cfRule type="cellIs" dxfId="161" priority="155" operator="equal">
      <formula>"S/Expediente"</formula>
    </cfRule>
    <cfRule type="cellIs" dxfId="160" priority="156" operator="equal">
      <formula>"Feriado"</formula>
    </cfRule>
    <cfRule type="cellIs" dxfId="159" priority="157" operator="equal">
      <formula>"Folga"</formula>
    </cfRule>
    <cfRule type="cellIs" dxfId="158" priority="158" operator="equal">
      <formula>"Aguardar"</formula>
    </cfRule>
  </conditionalFormatting>
  <conditionalFormatting sqref="D242">
    <cfRule type="cellIs" dxfId="157" priority="154" stopIfTrue="1" operator="lessThan">
      <formula>D241</formula>
    </cfRule>
  </conditionalFormatting>
  <conditionalFormatting sqref="E242:G242">
    <cfRule type="cellIs" dxfId="156" priority="153" stopIfTrue="1" operator="lessThan">
      <formula>E241</formula>
    </cfRule>
  </conditionalFormatting>
  <conditionalFormatting sqref="H242">
    <cfRule type="cellIs" dxfId="155" priority="152" stopIfTrue="1" operator="lessThan">
      <formula>H241</formula>
    </cfRule>
  </conditionalFormatting>
  <conditionalFormatting sqref="I242">
    <cfRule type="cellIs" dxfId="154" priority="151" stopIfTrue="1" operator="lessThan">
      <formula>I241</formula>
    </cfRule>
  </conditionalFormatting>
  <conditionalFormatting sqref="J242">
    <cfRule type="cellIs" dxfId="153" priority="150" stopIfTrue="1" operator="lessThan">
      <formula>J241</formula>
    </cfRule>
  </conditionalFormatting>
  <conditionalFormatting sqref="K242">
    <cfRule type="cellIs" dxfId="152" priority="149" stopIfTrue="1" operator="lessThan">
      <formula>K241</formula>
    </cfRule>
  </conditionalFormatting>
  <conditionalFormatting sqref="L242">
    <cfRule type="cellIs" dxfId="151" priority="148" stopIfTrue="1" operator="lessThan">
      <formula>L241</formula>
    </cfRule>
  </conditionalFormatting>
  <conditionalFormatting sqref="M242">
    <cfRule type="cellIs" dxfId="150" priority="147" stopIfTrue="1" operator="lessThan">
      <formula>M241</formula>
    </cfRule>
  </conditionalFormatting>
  <conditionalFormatting sqref="N242">
    <cfRule type="cellIs" dxfId="149" priority="146" stopIfTrue="1" operator="lessThan">
      <formula>N241</formula>
    </cfRule>
  </conditionalFormatting>
  <conditionalFormatting sqref="O242">
    <cfRule type="cellIs" dxfId="148" priority="145" stopIfTrue="1" operator="lessThan">
      <formula>O241</formula>
    </cfRule>
  </conditionalFormatting>
  <conditionalFormatting sqref="P242">
    <cfRule type="cellIs" dxfId="147" priority="144" stopIfTrue="1" operator="lessThan">
      <formula>P241</formula>
    </cfRule>
  </conditionalFormatting>
  <conditionalFormatting sqref="Q242">
    <cfRule type="cellIs" dxfId="146" priority="143" stopIfTrue="1" operator="lessThan">
      <formula>Q241</formula>
    </cfRule>
  </conditionalFormatting>
  <conditionalFormatting sqref="R242">
    <cfRule type="cellIs" dxfId="145" priority="142" stopIfTrue="1" operator="lessThan">
      <formula>R241</formula>
    </cfRule>
  </conditionalFormatting>
  <conditionalFormatting sqref="S242">
    <cfRule type="cellIs" dxfId="144" priority="141" stopIfTrue="1" operator="lessThan">
      <formula>S241</formula>
    </cfRule>
  </conditionalFormatting>
  <conditionalFormatting sqref="T242">
    <cfRule type="cellIs" dxfId="143" priority="140" stopIfTrue="1" operator="lessThan">
      <formula>T241</formula>
    </cfRule>
  </conditionalFormatting>
  <conditionalFormatting sqref="C242">
    <cfRule type="cellIs" dxfId="142" priority="139" operator="lessThan">
      <formula>0</formula>
    </cfRule>
  </conditionalFormatting>
  <conditionalFormatting sqref="D243">
    <cfRule type="cellIs" dxfId="141" priority="138" stopIfTrue="1" operator="lessThan">
      <formula>D242</formula>
    </cfRule>
  </conditionalFormatting>
  <conditionalFormatting sqref="E243:G243">
    <cfRule type="cellIs" dxfId="140" priority="137" stopIfTrue="1" operator="lessThan">
      <formula>E242</formula>
    </cfRule>
  </conditionalFormatting>
  <conditionalFormatting sqref="H243">
    <cfRule type="cellIs" dxfId="139" priority="136" stopIfTrue="1" operator="lessThan">
      <formula>H242</formula>
    </cfRule>
  </conditionalFormatting>
  <conditionalFormatting sqref="I243">
    <cfRule type="cellIs" dxfId="138" priority="135" stopIfTrue="1" operator="lessThan">
      <formula>I242</formula>
    </cfRule>
  </conditionalFormatting>
  <conditionalFormatting sqref="J243">
    <cfRule type="cellIs" dxfId="137" priority="134" stopIfTrue="1" operator="lessThan">
      <formula>J242</formula>
    </cfRule>
  </conditionalFormatting>
  <conditionalFormatting sqref="K243">
    <cfRule type="cellIs" dxfId="136" priority="133" stopIfTrue="1" operator="lessThan">
      <formula>K242</formula>
    </cfRule>
  </conditionalFormatting>
  <conditionalFormatting sqref="L243">
    <cfRule type="cellIs" dxfId="135" priority="132" stopIfTrue="1" operator="lessThan">
      <formula>L242</formula>
    </cfRule>
  </conditionalFormatting>
  <conditionalFormatting sqref="M243">
    <cfRule type="cellIs" dxfId="134" priority="131" stopIfTrue="1" operator="lessThan">
      <formula>M242</formula>
    </cfRule>
  </conditionalFormatting>
  <conditionalFormatting sqref="N243">
    <cfRule type="cellIs" dxfId="133" priority="130" stopIfTrue="1" operator="lessThan">
      <formula>N242</formula>
    </cfRule>
  </conditionalFormatting>
  <conditionalFormatting sqref="O243">
    <cfRule type="cellIs" dxfId="132" priority="129" stopIfTrue="1" operator="lessThan">
      <formula>O242</formula>
    </cfRule>
  </conditionalFormatting>
  <conditionalFormatting sqref="P243">
    <cfRule type="cellIs" dxfId="131" priority="128" stopIfTrue="1" operator="lessThan">
      <formula>P242</formula>
    </cfRule>
  </conditionalFormatting>
  <conditionalFormatting sqref="Q243">
    <cfRule type="cellIs" dxfId="130" priority="127" stopIfTrue="1" operator="lessThan">
      <formula>Q242</formula>
    </cfRule>
  </conditionalFormatting>
  <conditionalFormatting sqref="R243">
    <cfRule type="cellIs" dxfId="129" priority="126" stopIfTrue="1" operator="lessThan">
      <formula>R242</formula>
    </cfRule>
  </conditionalFormatting>
  <conditionalFormatting sqref="S243">
    <cfRule type="cellIs" dxfId="128" priority="125" stopIfTrue="1" operator="lessThan">
      <formula>S242</formula>
    </cfRule>
  </conditionalFormatting>
  <conditionalFormatting sqref="T243">
    <cfRule type="cellIs" dxfId="127" priority="124" stopIfTrue="1" operator="lessThan">
      <formula>T242</formula>
    </cfRule>
  </conditionalFormatting>
  <conditionalFormatting sqref="C243">
    <cfRule type="cellIs" dxfId="126" priority="123" operator="lessThan">
      <formula>0</formula>
    </cfRule>
  </conditionalFormatting>
  <conditionalFormatting sqref="D245:T245">
    <cfRule type="cellIs" dxfId="125" priority="120" operator="equal">
      <formula>"Pediu p/sair"</formula>
    </cfRule>
    <cfRule type="cellIs" dxfId="124" priority="121" operator="equal">
      <formula>"Dispensado"</formula>
    </cfRule>
    <cfRule type="cellIs" dxfId="123" priority="122" operator="equal">
      <formula>"Faltou"</formula>
    </cfRule>
  </conditionalFormatting>
  <conditionalFormatting sqref="D245:T245">
    <cfRule type="cellIs" dxfId="122" priority="116" operator="equal">
      <formula>"S/Expediente"</formula>
    </cfRule>
    <cfRule type="cellIs" dxfId="121" priority="117" operator="equal">
      <formula>"Feriado"</formula>
    </cfRule>
    <cfRule type="cellIs" dxfId="120" priority="118" operator="equal">
      <formula>"Folga"</formula>
    </cfRule>
    <cfRule type="cellIs" dxfId="119" priority="119" operator="equal">
      <formula>"Aguardar"</formula>
    </cfRule>
  </conditionalFormatting>
  <conditionalFormatting sqref="D246:T251">
    <cfRule type="cellIs" dxfId="118" priority="113" operator="equal">
      <formula>"Pediu p/sair"</formula>
    </cfRule>
    <cfRule type="cellIs" dxfId="117" priority="114" operator="equal">
      <formula>"Dispensado"</formula>
    </cfRule>
    <cfRule type="cellIs" dxfId="116" priority="115" operator="equal">
      <formula>"Faltou"</formula>
    </cfRule>
  </conditionalFormatting>
  <conditionalFormatting sqref="D246:T251">
    <cfRule type="cellIs" dxfId="115" priority="109" operator="equal">
      <formula>"S/Expediente"</formula>
    </cfRule>
    <cfRule type="cellIs" dxfId="114" priority="110" operator="equal">
      <formula>"Feriado"</formula>
    </cfRule>
    <cfRule type="cellIs" dxfId="113" priority="111" operator="equal">
      <formula>"Folga"</formula>
    </cfRule>
    <cfRule type="cellIs" dxfId="112" priority="112" operator="equal">
      <formula>"Aguardar"</formula>
    </cfRule>
  </conditionalFormatting>
  <conditionalFormatting sqref="D254">
    <cfRule type="cellIs" dxfId="111" priority="108" stopIfTrue="1" operator="lessThan">
      <formula>D253</formula>
    </cfRule>
  </conditionalFormatting>
  <conditionalFormatting sqref="E254:G254">
    <cfRule type="cellIs" dxfId="110" priority="107" stopIfTrue="1" operator="lessThan">
      <formula>E253</formula>
    </cfRule>
  </conditionalFormatting>
  <conditionalFormatting sqref="H254">
    <cfRule type="cellIs" dxfId="109" priority="106" stopIfTrue="1" operator="lessThan">
      <formula>H253</formula>
    </cfRule>
  </conditionalFormatting>
  <conditionalFormatting sqref="I254">
    <cfRule type="cellIs" dxfId="108" priority="105" stopIfTrue="1" operator="lessThan">
      <formula>I253</formula>
    </cfRule>
  </conditionalFormatting>
  <conditionalFormatting sqref="J254">
    <cfRule type="cellIs" dxfId="107" priority="104" stopIfTrue="1" operator="lessThan">
      <formula>J253</formula>
    </cfRule>
  </conditionalFormatting>
  <conditionalFormatting sqref="K254">
    <cfRule type="cellIs" dxfId="106" priority="103" stopIfTrue="1" operator="lessThan">
      <formula>K253</formula>
    </cfRule>
  </conditionalFormatting>
  <conditionalFormatting sqref="L254">
    <cfRule type="cellIs" dxfId="105" priority="102" stopIfTrue="1" operator="lessThan">
      <formula>L253</formula>
    </cfRule>
  </conditionalFormatting>
  <conditionalFormatting sqref="M254">
    <cfRule type="cellIs" dxfId="104" priority="101" stopIfTrue="1" operator="lessThan">
      <formula>M253</formula>
    </cfRule>
  </conditionalFormatting>
  <conditionalFormatting sqref="N254">
    <cfRule type="cellIs" dxfId="103" priority="100" stopIfTrue="1" operator="lessThan">
      <formula>N253</formula>
    </cfRule>
  </conditionalFormatting>
  <conditionalFormatting sqref="O254">
    <cfRule type="cellIs" dxfId="102" priority="99" stopIfTrue="1" operator="lessThan">
      <formula>O253</formula>
    </cfRule>
  </conditionalFormatting>
  <conditionalFormatting sqref="P254">
    <cfRule type="cellIs" dxfId="101" priority="98" stopIfTrue="1" operator="lessThan">
      <formula>P253</formula>
    </cfRule>
  </conditionalFormatting>
  <conditionalFormatting sqref="Q254">
    <cfRule type="cellIs" dxfId="100" priority="97" stopIfTrue="1" operator="lessThan">
      <formula>Q253</formula>
    </cfRule>
  </conditionalFormatting>
  <conditionalFormatting sqref="R254">
    <cfRule type="cellIs" dxfId="99" priority="96" stopIfTrue="1" operator="lessThan">
      <formula>R253</formula>
    </cfRule>
  </conditionalFormatting>
  <conditionalFormatting sqref="S254">
    <cfRule type="cellIs" dxfId="98" priority="95" stopIfTrue="1" operator="lessThan">
      <formula>S253</formula>
    </cfRule>
  </conditionalFormatting>
  <conditionalFormatting sqref="T254">
    <cfRule type="cellIs" dxfId="97" priority="94" stopIfTrue="1" operator="lessThan">
      <formula>T253</formula>
    </cfRule>
  </conditionalFormatting>
  <conditionalFormatting sqref="C254">
    <cfRule type="cellIs" dxfId="96" priority="93" operator="lessThan">
      <formula>0</formula>
    </cfRule>
  </conditionalFormatting>
  <conditionalFormatting sqref="D255">
    <cfRule type="cellIs" dxfId="95" priority="92" stopIfTrue="1" operator="lessThan">
      <formula>D254</formula>
    </cfRule>
  </conditionalFormatting>
  <conditionalFormatting sqref="E255:G255">
    <cfRule type="cellIs" dxfId="94" priority="91" stopIfTrue="1" operator="lessThan">
      <formula>E254</formula>
    </cfRule>
  </conditionalFormatting>
  <conditionalFormatting sqref="H255">
    <cfRule type="cellIs" dxfId="93" priority="90" stopIfTrue="1" operator="lessThan">
      <formula>H254</formula>
    </cfRule>
  </conditionalFormatting>
  <conditionalFormatting sqref="I255">
    <cfRule type="cellIs" dxfId="92" priority="89" stopIfTrue="1" operator="lessThan">
      <formula>I254</formula>
    </cfRule>
  </conditionalFormatting>
  <conditionalFormatting sqref="J255">
    <cfRule type="cellIs" dxfId="91" priority="88" stopIfTrue="1" operator="lessThan">
      <formula>J254</formula>
    </cfRule>
  </conditionalFormatting>
  <conditionalFormatting sqref="K255">
    <cfRule type="cellIs" dxfId="90" priority="87" stopIfTrue="1" operator="lessThan">
      <formula>K254</formula>
    </cfRule>
  </conditionalFormatting>
  <conditionalFormatting sqref="L255">
    <cfRule type="cellIs" dxfId="89" priority="86" stopIfTrue="1" operator="lessThan">
      <formula>L254</formula>
    </cfRule>
  </conditionalFormatting>
  <conditionalFormatting sqref="M255">
    <cfRule type="cellIs" dxfId="88" priority="85" stopIfTrue="1" operator="lessThan">
      <formula>M254</formula>
    </cfRule>
  </conditionalFormatting>
  <conditionalFormatting sqref="N255">
    <cfRule type="cellIs" dxfId="87" priority="84" stopIfTrue="1" operator="lessThan">
      <formula>N254</formula>
    </cfRule>
  </conditionalFormatting>
  <conditionalFormatting sqref="O255">
    <cfRule type="cellIs" dxfId="86" priority="83" stopIfTrue="1" operator="lessThan">
      <formula>O254</formula>
    </cfRule>
  </conditionalFormatting>
  <conditionalFormatting sqref="P255">
    <cfRule type="cellIs" dxfId="85" priority="82" stopIfTrue="1" operator="lessThan">
      <formula>P254</formula>
    </cfRule>
  </conditionalFormatting>
  <conditionalFormatting sqref="Q255">
    <cfRule type="cellIs" dxfId="84" priority="81" stopIfTrue="1" operator="lessThan">
      <formula>Q254</formula>
    </cfRule>
  </conditionalFormatting>
  <conditionalFormatting sqref="R255">
    <cfRule type="cellIs" dxfId="83" priority="80" stopIfTrue="1" operator="lessThan">
      <formula>R254</formula>
    </cfRule>
  </conditionalFormatting>
  <conditionalFormatting sqref="S255">
    <cfRule type="cellIs" dxfId="82" priority="79" stopIfTrue="1" operator="lessThan">
      <formula>S254</formula>
    </cfRule>
  </conditionalFormatting>
  <conditionalFormatting sqref="T255">
    <cfRule type="cellIs" dxfId="81" priority="78" stopIfTrue="1" operator="lessThan">
      <formula>T254</formula>
    </cfRule>
  </conditionalFormatting>
  <conditionalFormatting sqref="C255">
    <cfRule type="cellIs" dxfId="80" priority="77" operator="lessThan">
      <formula>0</formula>
    </cfRule>
  </conditionalFormatting>
  <conditionalFormatting sqref="D257:T257">
    <cfRule type="cellIs" dxfId="79" priority="74" operator="equal">
      <formula>"Pediu p/sair"</formula>
    </cfRule>
    <cfRule type="cellIs" dxfId="78" priority="75" operator="equal">
      <formula>"Dispensado"</formula>
    </cfRule>
    <cfRule type="cellIs" dxfId="77" priority="76" operator="equal">
      <formula>"Faltou"</formula>
    </cfRule>
  </conditionalFormatting>
  <conditionalFormatting sqref="D257:T257">
    <cfRule type="cellIs" dxfId="76" priority="70" operator="equal">
      <formula>"S/Expediente"</formula>
    </cfRule>
    <cfRule type="cellIs" dxfId="75" priority="71" operator="equal">
      <formula>"Feriado"</formula>
    </cfRule>
    <cfRule type="cellIs" dxfId="74" priority="72" operator="equal">
      <formula>"Folga"</formula>
    </cfRule>
    <cfRule type="cellIs" dxfId="73" priority="73" operator="equal">
      <formula>"Aguardar"</formula>
    </cfRule>
  </conditionalFormatting>
  <conditionalFormatting sqref="D258:T263">
    <cfRule type="cellIs" dxfId="72" priority="67" operator="equal">
      <formula>"Pediu p/sair"</formula>
    </cfRule>
    <cfRule type="cellIs" dxfId="71" priority="68" operator="equal">
      <formula>"Dispensado"</formula>
    </cfRule>
    <cfRule type="cellIs" dxfId="70" priority="69" operator="equal">
      <formula>"Faltou"</formula>
    </cfRule>
  </conditionalFormatting>
  <conditionalFormatting sqref="D258:T263">
    <cfRule type="cellIs" dxfId="69" priority="63" operator="equal">
      <formula>"S/Expediente"</formula>
    </cfRule>
    <cfRule type="cellIs" dxfId="68" priority="64" operator="equal">
      <formula>"Feriado"</formula>
    </cfRule>
    <cfRule type="cellIs" dxfId="67" priority="65" operator="equal">
      <formula>"Folga"</formula>
    </cfRule>
    <cfRule type="cellIs" dxfId="66" priority="66" operator="equal">
      <formula>"Aguardar"</formula>
    </cfRule>
  </conditionalFormatting>
  <conditionalFormatting sqref="D266">
    <cfRule type="cellIs" dxfId="65" priority="62" stopIfTrue="1" operator="lessThan">
      <formula>D265</formula>
    </cfRule>
  </conditionalFormatting>
  <conditionalFormatting sqref="E266:G266">
    <cfRule type="cellIs" dxfId="64" priority="61" stopIfTrue="1" operator="lessThan">
      <formula>E265</formula>
    </cfRule>
  </conditionalFormatting>
  <conditionalFormatting sqref="H266">
    <cfRule type="cellIs" dxfId="63" priority="60" stopIfTrue="1" operator="lessThan">
      <formula>H265</formula>
    </cfRule>
  </conditionalFormatting>
  <conditionalFormatting sqref="I266">
    <cfRule type="cellIs" dxfId="62" priority="59" stopIfTrue="1" operator="lessThan">
      <formula>I265</formula>
    </cfRule>
  </conditionalFormatting>
  <conditionalFormatting sqref="J266">
    <cfRule type="cellIs" dxfId="61" priority="58" stopIfTrue="1" operator="lessThan">
      <formula>J265</formula>
    </cfRule>
  </conditionalFormatting>
  <conditionalFormatting sqref="K266">
    <cfRule type="cellIs" dxfId="60" priority="57" stopIfTrue="1" operator="lessThan">
      <formula>K265</formula>
    </cfRule>
  </conditionalFormatting>
  <conditionalFormatting sqref="L266">
    <cfRule type="cellIs" dxfId="59" priority="56" stopIfTrue="1" operator="lessThan">
      <formula>L265</formula>
    </cfRule>
  </conditionalFormatting>
  <conditionalFormatting sqref="M266">
    <cfRule type="cellIs" dxfId="58" priority="55" stopIfTrue="1" operator="lessThan">
      <formula>M265</formula>
    </cfRule>
  </conditionalFormatting>
  <conditionalFormatting sqref="N266">
    <cfRule type="cellIs" dxfId="57" priority="54" stopIfTrue="1" operator="lessThan">
      <formula>N265</formula>
    </cfRule>
  </conditionalFormatting>
  <conditionalFormatting sqref="O266">
    <cfRule type="cellIs" dxfId="56" priority="53" stopIfTrue="1" operator="lessThan">
      <formula>O265</formula>
    </cfRule>
  </conditionalFormatting>
  <conditionalFormatting sqref="P266">
    <cfRule type="cellIs" dxfId="55" priority="52" stopIfTrue="1" operator="lessThan">
      <formula>P265</formula>
    </cfRule>
  </conditionalFormatting>
  <conditionalFormatting sqref="Q266">
    <cfRule type="cellIs" dxfId="54" priority="51" stopIfTrue="1" operator="lessThan">
      <formula>Q265</formula>
    </cfRule>
  </conditionalFormatting>
  <conditionalFormatting sqref="R266">
    <cfRule type="cellIs" dxfId="53" priority="50" stopIfTrue="1" operator="lessThan">
      <formula>R265</formula>
    </cfRule>
  </conditionalFormatting>
  <conditionalFormatting sqref="S266">
    <cfRule type="cellIs" dxfId="52" priority="49" stopIfTrue="1" operator="lessThan">
      <formula>S265</formula>
    </cfRule>
  </conditionalFormatting>
  <conditionalFormatting sqref="T266">
    <cfRule type="cellIs" dxfId="51" priority="48" stopIfTrue="1" operator="lessThan">
      <formula>T265</formula>
    </cfRule>
  </conditionalFormatting>
  <conditionalFormatting sqref="C266">
    <cfRule type="cellIs" dxfId="50" priority="47" operator="lessThan">
      <formula>0</formula>
    </cfRule>
  </conditionalFormatting>
  <conditionalFormatting sqref="D267">
    <cfRule type="cellIs" dxfId="49" priority="46" stopIfTrue="1" operator="lessThan">
      <formula>D266</formula>
    </cfRule>
  </conditionalFormatting>
  <conditionalFormatting sqref="E267:G267">
    <cfRule type="cellIs" dxfId="48" priority="45" stopIfTrue="1" operator="lessThan">
      <formula>E266</formula>
    </cfRule>
  </conditionalFormatting>
  <conditionalFormatting sqref="H267">
    <cfRule type="cellIs" dxfId="47" priority="44" stopIfTrue="1" operator="lessThan">
      <formula>H266</formula>
    </cfRule>
  </conditionalFormatting>
  <conditionalFormatting sqref="I267">
    <cfRule type="cellIs" dxfId="46" priority="43" stopIfTrue="1" operator="lessThan">
      <formula>I266</formula>
    </cfRule>
  </conditionalFormatting>
  <conditionalFormatting sqref="J267">
    <cfRule type="cellIs" dxfId="45" priority="42" stopIfTrue="1" operator="lessThan">
      <formula>J266</formula>
    </cfRule>
  </conditionalFormatting>
  <conditionalFormatting sqref="K267">
    <cfRule type="cellIs" dxfId="44" priority="41" stopIfTrue="1" operator="lessThan">
      <formula>K266</formula>
    </cfRule>
  </conditionalFormatting>
  <conditionalFormatting sqref="L267">
    <cfRule type="cellIs" dxfId="43" priority="40" stopIfTrue="1" operator="lessThan">
      <formula>L266</formula>
    </cfRule>
  </conditionalFormatting>
  <conditionalFormatting sqref="M267">
    <cfRule type="cellIs" dxfId="42" priority="39" stopIfTrue="1" operator="lessThan">
      <formula>M266</formula>
    </cfRule>
  </conditionalFormatting>
  <conditionalFormatting sqref="N267">
    <cfRule type="cellIs" dxfId="41" priority="38" stopIfTrue="1" operator="lessThan">
      <formula>N266</formula>
    </cfRule>
  </conditionalFormatting>
  <conditionalFormatting sqref="O267">
    <cfRule type="cellIs" dxfId="40" priority="37" stopIfTrue="1" operator="lessThan">
      <formula>O266</formula>
    </cfRule>
  </conditionalFormatting>
  <conditionalFormatting sqref="P267">
    <cfRule type="cellIs" dxfId="39" priority="36" stopIfTrue="1" operator="lessThan">
      <formula>P266</formula>
    </cfRule>
  </conditionalFormatting>
  <conditionalFormatting sqref="Q267">
    <cfRule type="cellIs" dxfId="38" priority="35" stopIfTrue="1" operator="lessThan">
      <formula>Q266</formula>
    </cfRule>
  </conditionalFormatting>
  <conditionalFormatting sqref="R267">
    <cfRule type="cellIs" dxfId="37" priority="34" stopIfTrue="1" operator="lessThan">
      <formula>R266</formula>
    </cfRule>
  </conditionalFormatting>
  <conditionalFormatting sqref="S267">
    <cfRule type="cellIs" dxfId="36" priority="33" stopIfTrue="1" operator="lessThan">
      <formula>S266</formula>
    </cfRule>
  </conditionalFormatting>
  <conditionalFormatting sqref="T267">
    <cfRule type="cellIs" dxfId="35" priority="32" stopIfTrue="1" operator="lessThan">
      <formula>T266</formula>
    </cfRule>
  </conditionalFormatting>
  <conditionalFormatting sqref="C267">
    <cfRule type="cellIs" dxfId="34" priority="31" operator="lessThan">
      <formula>0</formula>
    </cfRule>
  </conditionalFormatting>
  <conditionalFormatting sqref="D269:T269">
    <cfRule type="cellIs" dxfId="33" priority="28" operator="equal">
      <formula>"Pediu p/sair"</formula>
    </cfRule>
    <cfRule type="cellIs" dxfId="32" priority="29" operator="equal">
      <formula>"Dispensado"</formula>
    </cfRule>
    <cfRule type="cellIs" dxfId="31" priority="30" operator="equal">
      <formula>"Faltou"</formula>
    </cfRule>
  </conditionalFormatting>
  <conditionalFormatting sqref="D269:T269">
    <cfRule type="cellIs" dxfId="30" priority="24" operator="equal">
      <formula>"S/Expediente"</formula>
    </cfRule>
    <cfRule type="cellIs" dxfId="29" priority="25" operator="equal">
      <formula>"Feriado"</formula>
    </cfRule>
    <cfRule type="cellIs" dxfId="28" priority="26" operator="equal">
      <formula>"Folga"</formula>
    </cfRule>
    <cfRule type="cellIs" dxfId="27" priority="27" operator="equal">
      <formula>"Aguardar"</formula>
    </cfRule>
  </conditionalFormatting>
  <conditionalFormatting sqref="D270:T272">
    <cfRule type="cellIs" dxfId="26" priority="21" operator="equal">
      <formula>"Pediu p/sair"</formula>
    </cfRule>
    <cfRule type="cellIs" dxfId="25" priority="22" operator="equal">
      <formula>"Dispensado"</formula>
    </cfRule>
    <cfRule type="cellIs" dxfId="24" priority="23" operator="equal">
      <formula>"Faltou"</formula>
    </cfRule>
  </conditionalFormatting>
  <conditionalFormatting sqref="D270:T272">
    <cfRule type="cellIs" dxfId="23" priority="17" operator="equal">
      <formula>"S/Expediente"</formula>
    </cfRule>
    <cfRule type="cellIs" dxfId="22" priority="18" operator="equal">
      <formula>"Feriado"</formula>
    </cfRule>
    <cfRule type="cellIs" dxfId="21" priority="19" operator="equal">
      <formula>"Folga"</formula>
    </cfRule>
    <cfRule type="cellIs" dxfId="20" priority="20" operator="equal">
      <formula>"Aguardar"</formula>
    </cfRule>
  </conditionalFormatting>
  <conditionalFormatting sqref="D275">
    <cfRule type="cellIs" dxfId="19" priority="16" stopIfTrue="1" operator="lessThan">
      <formula>D274</formula>
    </cfRule>
  </conditionalFormatting>
  <conditionalFormatting sqref="E275:G275">
    <cfRule type="cellIs" dxfId="18" priority="15" stopIfTrue="1" operator="lessThan">
      <formula>E274</formula>
    </cfRule>
  </conditionalFormatting>
  <conditionalFormatting sqref="H275">
    <cfRule type="cellIs" dxfId="17" priority="14" stopIfTrue="1" operator="lessThan">
      <formula>H274</formula>
    </cfRule>
  </conditionalFormatting>
  <conditionalFormatting sqref="I275">
    <cfRule type="cellIs" dxfId="16" priority="13" stopIfTrue="1" operator="lessThan">
      <formula>I274</formula>
    </cfRule>
  </conditionalFormatting>
  <conditionalFormatting sqref="J275">
    <cfRule type="cellIs" dxfId="15" priority="12" stopIfTrue="1" operator="lessThan">
      <formula>J274</formula>
    </cfRule>
  </conditionalFormatting>
  <conditionalFormatting sqref="K275">
    <cfRule type="cellIs" dxfId="14" priority="11" stopIfTrue="1" operator="lessThan">
      <formula>K274</formula>
    </cfRule>
  </conditionalFormatting>
  <conditionalFormatting sqref="L275">
    <cfRule type="cellIs" dxfId="13" priority="10" stopIfTrue="1" operator="lessThan">
      <formula>L274</formula>
    </cfRule>
  </conditionalFormatting>
  <conditionalFormatting sqref="M275">
    <cfRule type="cellIs" dxfId="12" priority="9" stopIfTrue="1" operator="lessThan">
      <formula>M274</formula>
    </cfRule>
  </conditionalFormatting>
  <conditionalFormatting sqref="N275">
    <cfRule type="cellIs" dxfId="11" priority="8" stopIfTrue="1" operator="lessThan">
      <formula>N274</formula>
    </cfRule>
  </conditionalFormatting>
  <conditionalFormatting sqref="O275">
    <cfRule type="cellIs" dxfId="10" priority="7" stopIfTrue="1" operator="lessThan">
      <formula>O274</formula>
    </cfRule>
  </conditionalFormatting>
  <conditionalFormatting sqref="P275">
    <cfRule type="cellIs" dxfId="9" priority="6" stopIfTrue="1" operator="lessThan">
      <formula>P274</formula>
    </cfRule>
  </conditionalFormatting>
  <conditionalFormatting sqref="Q275">
    <cfRule type="cellIs" dxfId="8" priority="5" stopIfTrue="1" operator="lessThan">
      <formula>Q274</formula>
    </cfRule>
  </conditionalFormatting>
  <conditionalFormatting sqref="R275">
    <cfRule type="cellIs" dxfId="7" priority="4" stopIfTrue="1" operator="lessThan">
      <formula>R274</formula>
    </cfRule>
  </conditionalFormatting>
  <conditionalFormatting sqref="S275">
    <cfRule type="cellIs" dxfId="6" priority="3" stopIfTrue="1" operator="lessThan">
      <formula>S274</formula>
    </cfRule>
  </conditionalFormatting>
  <conditionalFormatting sqref="T275">
    <cfRule type="cellIs" dxfId="5" priority="2" stopIfTrue="1" operator="lessThan">
      <formula>T274</formula>
    </cfRule>
  </conditionalFormatting>
  <conditionalFormatting sqref="C275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scale="8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D28:T33 D62:T67 D149:T153 D53:T57 D82:T87 D72:T77 D91:T93 D119:T121 D123:T125 D129:T135 D112:T115 D139:T145 D164:T165 D169:T175 D179:T185 D189:T195 D199:T205 E18:T19 D20:T23 D209:T209 D222:T227 D233:T239 D245:T251 D257:T263 D269:T272</xm:sqref>
        </x14:dataValidation>
        <x14:dataValidation type="list" allowBlank="1" showInputMessage="1" showErrorMessage="1">
          <x14:formula1>
            <xm:f>'[1]Dados de Físico Semanal'!#REF!</xm:f>
          </x14:formula1>
          <xm:sqref>D52:T52 D18:D19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98" t="s">
        <v>336</v>
      </c>
      <c r="C5" s="899"/>
      <c r="D5" s="899"/>
      <c r="E5" s="899"/>
      <c r="F5" s="899"/>
      <c r="G5" s="899"/>
      <c r="H5" s="899"/>
      <c r="I5" s="899"/>
      <c r="J5" s="899"/>
      <c r="K5" s="899"/>
      <c r="L5" s="900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901" t="s">
        <v>338</v>
      </c>
      <c r="E8" s="901"/>
      <c r="F8" s="901"/>
      <c r="G8" s="901"/>
      <c r="H8" s="901"/>
      <c r="I8" s="901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902" t="s">
        <v>340</v>
      </c>
      <c r="E9" s="902"/>
      <c r="F9" s="902"/>
      <c r="G9" s="902"/>
      <c r="H9" s="902"/>
      <c r="I9" s="902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903" t="s">
        <v>342</v>
      </c>
      <c r="E10" s="903"/>
      <c r="F10" s="903"/>
      <c r="G10" s="903"/>
      <c r="H10" s="903"/>
      <c r="I10" s="903"/>
      <c r="J10" s="214"/>
      <c r="K10" s="211" t="s">
        <v>343</v>
      </c>
      <c r="L10" s="255">
        <f>IFERROR(L8-L9,"")</f>
        <v>30</v>
      </c>
    </row>
    <row r="11" spans="2:12" x14ac:dyDescent="0.2">
      <c r="B11" s="794" t="s">
        <v>344</v>
      </c>
      <c r="C11" s="795"/>
      <c r="D11" s="795"/>
      <c r="E11" s="795"/>
      <c r="F11" s="795"/>
      <c r="G11" s="795"/>
      <c r="H11" s="795"/>
      <c r="I11" s="795"/>
      <c r="J11" s="795"/>
      <c r="K11" s="795"/>
      <c r="L11" s="796"/>
    </row>
    <row r="12" spans="2:12" x14ac:dyDescent="0.2">
      <c r="B12" s="904" t="s">
        <v>345</v>
      </c>
      <c r="C12" s="888"/>
      <c r="D12" s="888" t="s">
        <v>404</v>
      </c>
      <c r="E12" s="888"/>
      <c r="F12" s="888"/>
      <c r="G12" s="888"/>
      <c r="H12" s="888"/>
      <c r="I12" s="888"/>
      <c r="J12" s="888"/>
      <c r="K12" s="216" t="s">
        <v>346</v>
      </c>
      <c r="L12" s="217">
        <v>44670</v>
      </c>
    </row>
    <row r="13" spans="2:12" x14ac:dyDescent="0.2">
      <c r="B13" s="218" t="s">
        <v>347</v>
      </c>
      <c r="C13" s="888"/>
      <c r="D13" s="888"/>
      <c r="E13" s="888"/>
      <c r="F13" s="888"/>
      <c r="G13" s="888"/>
      <c r="H13" s="888"/>
      <c r="I13" s="888"/>
      <c r="J13" s="888"/>
      <c r="K13" s="216" t="s">
        <v>348</v>
      </c>
      <c r="L13" s="217">
        <v>44701</v>
      </c>
    </row>
    <row r="14" spans="2:12" x14ac:dyDescent="0.2">
      <c r="B14" s="904" t="s">
        <v>349</v>
      </c>
      <c r="C14" s="888"/>
      <c r="D14" s="888" t="s">
        <v>405</v>
      </c>
      <c r="E14" s="888"/>
      <c r="F14" s="888"/>
      <c r="G14" s="888"/>
      <c r="H14" s="888"/>
      <c r="I14" s="888"/>
      <c r="J14" s="888"/>
      <c r="K14" s="888"/>
      <c r="L14" s="889"/>
    </row>
    <row r="15" spans="2:12" x14ac:dyDescent="0.2">
      <c r="B15" s="904" t="s">
        <v>350</v>
      </c>
      <c r="C15" s="905"/>
      <c r="D15" s="905"/>
      <c r="E15" s="888" t="s">
        <v>402</v>
      </c>
      <c r="F15" s="888"/>
      <c r="G15" s="888"/>
      <c r="H15" s="888"/>
      <c r="I15" s="888"/>
      <c r="J15" s="888"/>
      <c r="K15" s="888"/>
      <c r="L15" s="889"/>
    </row>
    <row r="16" spans="2:12" x14ac:dyDescent="0.2">
      <c r="B16" s="218" t="s">
        <v>351</v>
      </c>
      <c r="C16" s="249"/>
      <c r="D16" s="906"/>
      <c r="E16" s="906"/>
      <c r="F16" s="906"/>
      <c r="G16" s="906"/>
      <c r="H16" s="906"/>
      <c r="I16" s="906"/>
      <c r="J16" s="906"/>
      <c r="K16" s="906"/>
      <c r="L16" s="907"/>
    </row>
    <row r="17" spans="2:12" x14ac:dyDescent="0.2">
      <c r="B17" s="794" t="s">
        <v>352</v>
      </c>
      <c r="C17" s="795"/>
      <c r="D17" s="795"/>
      <c r="E17" s="795"/>
      <c r="F17" s="795"/>
      <c r="G17" s="795"/>
      <c r="H17" s="795"/>
      <c r="I17" s="795"/>
      <c r="J17" s="795"/>
      <c r="K17" s="795"/>
      <c r="L17" s="796"/>
    </row>
    <row r="18" spans="2:12" x14ac:dyDescent="0.2">
      <c r="B18" s="904" t="s">
        <v>353</v>
      </c>
      <c r="C18" s="905"/>
      <c r="D18" s="905"/>
      <c r="E18" s="888"/>
      <c r="F18" s="888"/>
      <c r="G18" s="888"/>
      <c r="H18" s="888"/>
      <c r="I18" s="888"/>
      <c r="J18" s="888"/>
      <c r="K18" s="888"/>
      <c r="L18" s="889"/>
    </row>
    <row r="19" spans="2:12" x14ac:dyDescent="0.2">
      <c r="B19" s="219" t="s">
        <v>321</v>
      </c>
      <c r="C19" s="888"/>
      <c r="D19" s="888"/>
      <c r="E19" s="888"/>
      <c r="F19" s="888"/>
      <c r="G19" s="888"/>
      <c r="H19" s="888"/>
      <c r="I19" s="888"/>
      <c r="J19" s="888"/>
      <c r="K19" s="888"/>
      <c r="L19" s="889"/>
    </row>
    <row r="20" spans="2:12" x14ac:dyDescent="0.2">
      <c r="B20" s="219" t="s">
        <v>351</v>
      </c>
      <c r="C20" s="888"/>
      <c r="D20" s="888"/>
      <c r="E20" s="888"/>
      <c r="F20" s="888"/>
      <c r="G20" s="888"/>
      <c r="H20" s="888"/>
      <c r="I20" s="888"/>
      <c r="J20" s="888"/>
      <c r="K20" s="888"/>
      <c r="L20" s="889"/>
    </row>
    <row r="21" spans="2:12" x14ac:dyDescent="0.2">
      <c r="B21" s="219" t="s">
        <v>354</v>
      </c>
      <c r="C21" s="888"/>
      <c r="D21" s="888"/>
      <c r="E21" s="888"/>
      <c r="F21" s="888"/>
      <c r="G21" s="888"/>
      <c r="H21" s="888"/>
      <c r="I21" s="888"/>
      <c r="J21" s="888"/>
      <c r="K21" s="888"/>
      <c r="L21" s="889"/>
    </row>
    <row r="22" spans="2:12" x14ac:dyDescent="0.2">
      <c r="B22" s="794" t="s">
        <v>355</v>
      </c>
      <c r="C22" s="795"/>
      <c r="D22" s="795"/>
      <c r="E22" s="795"/>
      <c r="F22" s="795"/>
      <c r="G22" s="795"/>
      <c r="H22" s="795"/>
      <c r="I22" s="795"/>
      <c r="J22" s="795"/>
      <c r="K22" s="795"/>
      <c r="L22" s="796"/>
    </row>
    <row r="23" spans="2:12" x14ac:dyDescent="0.2">
      <c r="B23" s="839" t="s">
        <v>356</v>
      </c>
      <c r="C23" s="818"/>
      <c r="D23" s="818"/>
      <c r="E23" s="818"/>
      <c r="F23" s="818"/>
      <c r="G23" s="818"/>
      <c r="H23" s="818"/>
      <c r="I23" s="818"/>
      <c r="J23" s="818"/>
      <c r="K23" s="818"/>
      <c r="L23" s="840"/>
    </row>
    <row r="24" spans="2:12" x14ac:dyDescent="0.2">
      <c r="B24" s="890" t="s">
        <v>357</v>
      </c>
      <c r="C24" s="860"/>
      <c r="D24" s="861"/>
      <c r="E24" s="876" t="s">
        <v>358</v>
      </c>
      <c r="F24" s="877"/>
      <c r="G24" s="877"/>
      <c r="H24" s="877"/>
      <c r="I24" s="877"/>
      <c r="J24" s="877"/>
      <c r="K24" s="878"/>
      <c r="L24" s="891" t="s">
        <v>359</v>
      </c>
    </row>
    <row r="25" spans="2:12" x14ac:dyDescent="0.2">
      <c r="B25" s="890"/>
      <c r="C25" s="860"/>
      <c r="D25" s="861"/>
      <c r="E25" s="879"/>
      <c r="F25" s="880"/>
      <c r="G25" s="880"/>
      <c r="H25" s="880"/>
      <c r="I25" s="880"/>
      <c r="J25" s="880"/>
      <c r="K25" s="881"/>
      <c r="L25" s="892"/>
    </row>
    <row r="26" spans="2:12" x14ac:dyDescent="0.2">
      <c r="B26" s="893" t="s">
        <v>400</v>
      </c>
      <c r="C26" s="782"/>
      <c r="D26" s="894"/>
      <c r="E26" s="784" t="s">
        <v>412</v>
      </c>
      <c r="F26" s="895"/>
      <c r="G26" s="895"/>
      <c r="H26" s="895"/>
      <c r="I26" s="895"/>
      <c r="J26" s="895"/>
      <c r="K26" s="894"/>
      <c r="L26" s="220">
        <v>2</v>
      </c>
    </row>
    <row r="27" spans="2:12" x14ac:dyDescent="0.2">
      <c r="B27" s="800" t="s">
        <v>411</v>
      </c>
      <c r="C27" s="782"/>
      <c r="D27" s="894"/>
      <c r="E27" s="896" t="s">
        <v>413</v>
      </c>
      <c r="F27" s="895"/>
      <c r="G27" s="895"/>
      <c r="H27" s="895"/>
      <c r="I27" s="895"/>
      <c r="J27" s="895"/>
      <c r="K27" s="894"/>
      <c r="L27" s="220">
        <v>1</v>
      </c>
    </row>
    <row r="28" spans="2:12" x14ac:dyDescent="0.2">
      <c r="B28" s="222"/>
      <c r="C28" s="260"/>
      <c r="D28" s="223"/>
      <c r="E28" s="896"/>
      <c r="F28" s="895"/>
      <c r="G28" s="895"/>
      <c r="H28" s="895"/>
      <c r="I28" s="895"/>
      <c r="J28" s="895"/>
      <c r="K28" s="894"/>
      <c r="L28" s="221"/>
    </row>
    <row r="29" spans="2:12" x14ac:dyDescent="0.2">
      <c r="B29" s="222"/>
      <c r="C29" s="260"/>
      <c r="D29" s="223"/>
      <c r="E29" s="896"/>
      <c r="F29" s="895"/>
      <c r="G29" s="895"/>
      <c r="H29" s="895"/>
      <c r="I29" s="895"/>
      <c r="J29" s="895"/>
      <c r="K29" s="894"/>
      <c r="L29" s="221"/>
    </row>
    <row r="30" spans="2:12" x14ac:dyDescent="0.2">
      <c r="B30" s="813" t="s">
        <v>360</v>
      </c>
      <c r="C30" s="897"/>
      <c r="D30" s="897"/>
      <c r="E30" s="897"/>
      <c r="F30" s="897"/>
      <c r="G30" s="897"/>
      <c r="H30" s="897"/>
      <c r="I30" s="897"/>
      <c r="J30" s="897"/>
      <c r="K30" s="815"/>
      <c r="L30" s="224">
        <f>SUM(L26:L29)</f>
        <v>3</v>
      </c>
    </row>
    <row r="31" spans="2:12" x14ac:dyDescent="0.2">
      <c r="B31" s="839" t="s">
        <v>361</v>
      </c>
      <c r="C31" s="818"/>
      <c r="D31" s="818"/>
      <c r="E31" s="818"/>
      <c r="F31" s="818"/>
      <c r="G31" s="818"/>
      <c r="H31" s="818"/>
      <c r="I31" s="818"/>
      <c r="J31" s="818"/>
      <c r="K31" s="818"/>
      <c r="L31" s="840"/>
    </row>
    <row r="32" spans="2:12" x14ac:dyDescent="0.2">
      <c r="B32" s="870" t="s">
        <v>362</v>
      </c>
      <c r="C32" s="876" t="s">
        <v>357</v>
      </c>
      <c r="D32" s="878"/>
      <c r="E32" s="876" t="s">
        <v>358</v>
      </c>
      <c r="F32" s="877"/>
      <c r="G32" s="877"/>
      <c r="H32" s="877"/>
      <c r="I32" s="877"/>
      <c r="J32" s="877"/>
      <c r="K32" s="878"/>
      <c r="L32" s="852" t="s">
        <v>359</v>
      </c>
    </row>
    <row r="33" spans="2:12" x14ac:dyDescent="0.2">
      <c r="B33" s="871"/>
      <c r="C33" s="879"/>
      <c r="D33" s="881"/>
      <c r="E33" s="879"/>
      <c r="F33" s="880"/>
      <c r="G33" s="880"/>
      <c r="H33" s="880"/>
      <c r="I33" s="880"/>
      <c r="J33" s="880"/>
      <c r="K33" s="881"/>
      <c r="L33" s="853"/>
    </row>
    <row r="34" spans="2:12" x14ac:dyDescent="0.2">
      <c r="B34" s="225"/>
      <c r="C34" s="854"/>
      <c r="D34" s="855"/>
      <c r="E34" s="856"/>
      <c r="F34" s="857"/>
      <c r="G34" s="857"/>
      <c r="H34" s="857"/>
      <c r="I34" s="857"/>
      <c r="J34" s="857"/>
      <c r="K34" s="858"/>
      <c r="L34" s="226"/>
    </row>
    <row r="35" spans="2:12" x14ac:dyDescent="0.2">
      <c r="B35" s="225"/>
      <c r="C35" s="854"/>
      <c r="D35" s="855"/>
      <c r="E35" s="856"/>
      <c r="F35" s="857"/>
      <c r="G35" s="857"/>
      <c r="H35" s="857"/>
      <c r="I35" s="857"/>
      <c r="J35" s="857"/>
      <c r="K35" s="858"/>
      <c r="L35" s="226"/>
    </row>
    <row r="36" spans="2:12" x14ac:dyDescent="0.2">
      <c r="B36" s="225"/>
      <c r="C36" s="854"/>
      <c r="D36" s="855"/>
      <c r="E36" s="859"/>
      <c r="F36" s="860"/>
      <c r="G36" s="860"/>
      <c r="H36" s="860"/>
      <c r="I36" s="860"/>
      <c r="J36" s="860"/>
      <c r="K36" s="861"/>
      <c r="L36" s="226"/>
    </row>
    <row r="37" spans="2:12" x14ac:dyDescent="0.2">
      <c r="B37" s="225"/>
      <c r="C37" s="854"/>
      <c r="D37" s="855"/>
      <c r="E37" s="859"/>
      <c r="F37" s="860"/>
      <c r="G37" s="860"/>
      <c r="H37" s="860"/>
      <c r="I37" s="860"/>
      <c r="J37" s="860"/>
      <c r="K37" s="861"/>
      <c r="L37" s="226"/>
    </row>
    <row r="38" spans="2:12" x14ac:dyDescent="0.2">
      <c r="B38" s="225"/>
      <c r="C38" s="854"/>
      <c r="D38" s="855"/>
      <c r="E38" s="859"/>
      <c r="F38" s="860"/>
      <c r="G38" s="860"/>
      <c r="H38" s="860"/>
      <c r="I38" s="860"/>
      <c r="J38" s="860"/>
      <c r="K38" s="861"/>
      <c r="L38" s="226"/>
    </row>
    <row r="39" spans="2:12" x14ac:dyDescent="0.2">
      <c r="B39" s="862" t="s">
        <v>360</v>
      </c>
      <c r="C39" s="863"/>
      <c r="D39" s="863"/>
      <c r="E39" s="863"/>
      <c r="F39" s="863"/>
      <c r="G39" s="863"/>
      <c r="H39" s="863"/>
      <c r="I39" s="863"/>
      <c r="J39" s="863"/>
      <c r="K39" s="864"/>
      <c r="L39" s="227">
        <f>SUM(L34:L38)</f>
        <v>0</v>
      </c>
    </row>
    <row r="40" spans="2:12" x14ac:dyDescent="0.2">
      <c r="B40" s="865" t="s">
        <v>406</v>
      </c>
      <c r="C40" s="866"/>
      <c r="D40" s="866"/>
      <c r="E40" s="866"/>
      <c r="F40" s="866"/>
      <c r="G40" s="866"/>
      <c r="H40" s="866"/>
      <c r="I40" s="866"/>
      <c r="J40" s="866"/>
      <c r="K40" s="867"/>
      <c r="L40" s="228">
        <f>L39+L30</f>
        <v>3</v>
      </c>
    </row>
    <row r="41" spans="2:12" x14ac:dyDescent="0.2">
      <c r="B41" s="794" t="s">
        <v>215</v>
      </c>
      <c r="C41" s="795"/>
      <c r="D41" s="795"/>
      <c r="E41" s="795"/>
      <c r="F41" s="795"/>
      <c r="G41" s="795"/>
      <c r="H41" s="795"/>
      <c r="I41" s="795"/>
      <c r="J41" s="795"/>
      <c r="K41" s="795"/>
      <c r="L41" s="796"/>
    </row>
    <row r="42" spans="2:12" x14ac:dyDescent="0.2">
      <c r="B42" s="839" t="s">
        <v>363</v>
      </c>
      <c r="C42" s="818"/>
      <c r="D42" s="818"/>
      <c r="E42" s="818"/>
      <c r="F42" s="818"/>
      <c r="G42" s="818"/>
      <c r="H42" s="818"/>
      <c r="I42" s="818"/>
      <c r="J42" s="839" t="s">
        <v>364</v>
      </c>
      <c r="K42" s="818"/>
      <c r="L42" s="840"/>
    </row>
    <row r="43" spans="2:12" x14ac:dyDescent="0.2">
      <c r="B43" s="870" t="s">
        <v>362</v>
      </c>
      <c r="C43" s="872" t="s">
        <v>29</v>
      </c>
      <c r="D43" s="873"/>
      <c r="E43" s="876" t="s">
        <v>1</v>
      </c>
      <c r="F43" s="877"/>
      <c r="G43" s="877"/>
      <c r="H43" s="878"/>
      <c r="I43" s="882" t="s">
        <v>359</v>
      </c>
      <c r="J43" s="884" t="s">
        <v>29</v>
      </c>
      <c r="K43" s="886" t="s">
        <v>1</v>
      </c>
      <c r="L43" s="882" t="s">
        <v>365</v>
      </c>
    </row>
    <row r="44" spans="2:12" x14ac:dyDescent="0.2">
      <c r="B44" s="871"/>
      <c r="C44" s="874"/>
      <c r="D44" s="875"/>
      <c r="E44" s="879"/>
      <c r="F44" s="880"/>
      <c r="G44" s="880"/>
      <c r="H44" s="881"/>
      <c r="I44" s="883"/>
      <c r="J44" s="885"/>
      <c r="K44" s="887"/>
      <c r="L44" s="883"/>
    </row>
    <row r="45" spans="2:12" x14ac:dyDescent="0.2">
      <c r="B45" s="229"/>
      <c r="C45" s="868"/>
      <c r="D45" s="858"/>
      <c r="E45" s="868"/>
      <c r="F45" s="869"/>
      <c r="G45" s="869"/>
      <c r="H45" s="858"/>
      <c r="I45" s="231"/>
      <c r="J45" s="232"/>
      <c r="K45" s="233"/>
      <c r="L45" s="221"/>
    </row>
    <row r="46" spans="2:12" x14ac:dyDescent="0.2">
      <c r="B46" s="229"/>
      <c r="C46" s="868"/>
      <c r="D46" s="858"/>
      <c r="E46" s="868"/>
      <c r="F46" s="869"/>
      <c r="G46" s="869"/>
      <c r="H46" s="858"/>
      <c r="I46" s="234"/>
      <c r="J46" s="235"/>
      <c r="K46" s="236"/>
      <c r="L46" s="237"/>
    </row>
    <row r="47" spans="2:12" x14ac:dyDescent="0.2">
      <c r="B47" s="229"/>
      <c r="C47" s="868"/>
      <c r="D47" s="858"/>
      <c r="E47" s="868"/>
      <c r="F47" s="869"/>
      <c r="G47" s="869"/>
      <c r="H47" s="858"/>
      <c r="I47" s="239"/>
      <c r="J47" s="230"/>
      <c r="K47" s="238"/>
      <c r="L47" s="220"/>
    </row>
    <row r="48" spans="2:12" x14ac:dyDescent="0.2">
      <c r="B48" s="813" t="s">
        <v>366</v>
      </c>
      <c r="C48" s="814"/>
      <c r="D48" s="814"/>
      <c r="E48" s="814"/>
      <c r="F48" s="814"/>
      <c r="G48" s="814"/>
      <c r="H48" s="815"/>
      <c r="I48" s="252">
        <f>SUM(I45:I47)</f>
        <v>0</v>
      </c>
      <c r="J48" s="816" t="s">
        <v>366</v>
      </c>
      <c r="K48" s="817"/>
      <c r="L48" s="240">
        <f>SUM(L45:L47)</f>
        <v>0</v>
      </c>
    </row>
    <row r="49" spans="2:12" x14ac:dyDescent="0.2">
      <c r="B49" s="813" t="s">
        <v>27</v>
      </c>
      <c r="C49" s="814"/>
      <c r="D49" s="814"/>
      <c r="E49" s="814"/>
      <c r="F49" s="814"/>
      <c r="G49" s="814"/>
      <c r="H49" s="814"/>
      <c r="I49" s="814"/>
      <c r="J49" s="814"/>
      <c r="K49" s="815"/>
      <c r="L49" s="240">
        <f>L48+I48</f>
        <v>0</v>
      </c>
    </row>
    <row r="50" spans="2:12" x14ac:dyDescent="0.2">
      <c r="B50" s="794" t="s">
        <v>388</v>
      </c>
      <c r="C50" s="795"/>
      <c r="D50" s="795"/>
      <c r="E50" s="795"/>
      <c r="F50" s="795"/>
      <c r="G50" s="795"/>
      <c r="H50" s="795"/>
      <c r="I50" s="795"/>
      <c r="J50" s="795"/>
      <c r="K50" s="795"/>
      <c r="L50" s="796"/>
    </row>
    <row r="51" spans="2:12" x14ac:dyDescent="0.2">
      <c r="B51" s="839" t="s">
        <v>368</v>
      </c>
      <c r="C51" s="818"/>
      <c r="D51" s="840"/>
      <c r="E51" s="818" t="s">
        <v>394</v>
      </c>
      <c r="F51" s="818"/>
      <c r="G51" s="819" t="s">
        <v>389</v>
      </c>
      <c r="H51" s="820"/>
      <c r="I51" s="820"/>
      <c r="J51" s="820"/>
      <c r="K51" s="820"/>
      <c r="L51" s="821"/>
    </row>
    <row r="52" spans="2:12" x14ac:dyDescent="0.2">
      <c r="B52" s="822" t="s">
        <v>393</v>
      </c>
      <c r="C52" s="823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824"/>
      <c r="E53" s="268"/>
      <c r="F53" s="826"/>
      <c r="G53" s="819"/>
      <c r="H53" s="820"/>
      <c r="I53" s="820"/>
      <c r="J53" s="820"/>
      <c r="K53" s="820"/>
      <c r="L53" s="821"/>
    </row>
    <row r="54" spans="2:12" x14ac:dyDescent="0.2">
      <c r="B54" s="324"/>
      <c r="C54" s="324"/>
      <c r="D54" s="825"/>
      <c r="E54" s="268"/>
      <c r="F54" s="827"/>
      <c r="G54" s="819"/>
      <c r="H54" s="820"/>
      <c r="I54" s="820"/>
      <c r="J54" s="820"/>
      <c r="K54" s="820"/>
      <c r="L54" s="821"/>
    </row>
    <row r="55" spans="2:12" x14ac:dyDescent="0.2">
      <c r="B55" s="828" t="s">
        <v>367</v>
      </c>
      <c r="C55" s="829"/>
      <c r="D55" s="829"/>
      <c r="E55" s="829"/>
      <c r="F55" s="829"/>
      <c r="G55" s="829"/>
      <c r="H55" s="829"/>
      <c r="I55" s="829"/>
      <c r="J55" s="829"/>
      <c r="K55" s="829"/>
      <c r="L55" s="830"/>
    </row>
    <row r="56" spans="2:12" ht="25.5" x14ac:dyDescent="0.2">
      <c r="B56" s="263" t="s">
        <v>368</v>
      </c>
      <c r="C56" s="831" t="s">
        <v>369</v>
      </c>
      <c r="D56" s="832"/>
      <c r="E56" s="833"/>
      <c r="F56" s="831" t="s">
        <v>370</v>
      </c>
      <c r="G56" s="832"/>
      <c r="H56" s="833"/>
      <c r="I56" s="831" t="s">
        <v>371</v>
      </c>
      <c r="J56" s="833"/>
      <c r="K56" s="241" t="s">
        <v>372</v>
      </c>
      <c r="L56" s="242" t="s">
        <v>373</v>
      </c>
    </row>
    <row r="57" spans="2:12" x14ac:dyDescent="0.2">
      <c r="B57" s="243" t="s">
        <v>374</v>
      </c>
      <c r="C57" s="834" t="s">
        <v>407</v>
      </c>
      <c r="D57" s="835"/>
      <c r="E57" s="836"/>
      <c r="F57" s="837"/>
      <c r="G57" s="838"/>
      <c r="H57" s="244"/>
      <c r="I57" s="837"/>
      <c r="J57" s="838"/>
      <c r="K57" s="266"/>
      <c r="L57" s="245"/>
    </row>
    <row r="58" spans="2:12" x14ac:dyDescent="0.2">
      <c r="B58" s="243" t="s">
        <v>375</v>
      </c>
      <c r="C58" s="834" t="s">
        <v>407</v>
      </c>
      <c r="D58" s="835"/>
      <c r="E58" s="836"/>
      <c r="F58" s="837"/>
      <c r="G58" s="838"/>
      <c r="H58" s="244"/>
      <c r="I58" s="837"/>
      <c r="J58" s="838"/>
      <c r="K58" s="266"/>
      <c r="L58" s="245"/>
    </row>
    <row r="59" spans="2:12" x14ac:dyDescent="0.2">
      <c r="B59" s="243" t="s">
        <v>376</v>
      </c>
      <c r="C59" s="834" t="s">
        <v>407</v>
      </c>
      <c r="D59" s="835"/>
      <c r="E59" s="836"/>
      <c r="F59" s="837"/>
      <c r="G59" s="838"/>
      <c r="H59" s="244"/>
      <c r="I59" s="837"/>
      <c r="J59" s="838"/>
      <c r="K59" s="266"/>
      <c r="L59" s="245"/>
    </row>
    <row r="60" spans="2:12" x14ac:dyDescent="0.2">
      <c r="B60" s="841" t="s">
        <v>377</v>
      </c>
      <c r="C60" s="842"/>
      <c r="D60" s="842"/>
      <c r="E60" s="842"/>
      <c r="F60" s="842"/>
      <c r="G60" s="842"/>
      <c r="H60" s="842"/>
      <c r="I60" s="842"/>
      <c r="J60" s="843"/>
      <c r="K60" s="850" t="s">
        <v>378</v>
      </c>
      <c r="L60" s="851"/>
    </row>
    <row r="61" spans="2:12" x14ac:dyDescent="0.2">
      <c r="B61" s="844"/>
      <c r="C61" s="845"/>
      <c r="D61" s="845"/>
      <c r="E61" s="845"/>
      <c r="F61" s="845"/>
      <c r="G61" s="845"/>
      <c r="H61" s="845"/>
      <c r="I61" s="845"/>
      <c r="J61" s="846"/>
      <c r="K61" s="246" t="s">
        <v>379</v>
      </c>
      <c r="L61" s="245"/>
    </row>
    <row r="62" spans="2:12" x14ac:dyDescent="0.2">
      <c r="B62" s="844"/>
      <c r="C62" s="845"/>
      <c r="D62" s="845"/>
      <c r="E62" s="845"/>
      <c r="F62" s="845"/>
      <c r="G62" s="845"/>
      <c r="H62" s="845"/>
      <c r="I62" s="845"/>
      <c r="J62" s="846"/>
      <c r="K62" s="246" t="s">
        <v>380</v>
      </c>
      <c r="L62" s="245"/>
    </row>
    <row r="63" spans="2:12" ht="13.5" thickBot="1" x14ac:dyDescent="0.25">
      <c r="B63" s="847"/>
      <c r="C63" s="848"/>
      <c r="D63" s="848"/>
      <c r="E63" s="848"/>
      <c r="F63" s="848"/>
      <c r="G63" s="848"/>
      <c r="H63" s="848"/>
      <c r="I63" s="848"/>
      <c r="J63" s="849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94" t="s">
        <v>382</v>
      </c>
      <c r="C66" s="795"/>
      <c r="D66" s="795"/>
      <c r="E66" s="795"/>
      <c r="F66" s="795"/>
      <c r="G66" s="795"/>
      <c r="H66" s="795"/>
      <c r="I66" s="795"/>
      <c r="J66" s="795"/>
      <c r="K66" s="795"/>
      <c r="L66" s="796"/>
    </row>
    <row r="67" spans="2:12" x14ac:dyDescent="0.2">
      <c r="B67" s="300">
        <v>1</v>
      </c>
      <c r="C67" s="781" t="s">
        <v>456</v>
      </c>
      <c r="D67" s="782"/>
      <c r="E67" s="782"/>
      <c r="F67" s="782"/>
      <c r="G67" s="782"/>
      <c r="H67" s="782"/>
      <c r="I67" s="782"/>
      <c r="J67" s="782"/>
      <c r="K67" s="782"/>
      <c r="L67" s="783"/>
    </row>
    <row r="68" spans="2:12" x14ac:dyDescent="0.2">
      <c r="B68" s="300">
        <v>2</v>
      </c>
      <c r="C68" s="781" t="s">
        <v>454</v>
      </c>
      <c r="D68" s="782"/>
      <c r="E68" s="782"/>
      <c r="F68" s="782"/>
      <c r="G68" s="782"/>
      <c r="H68" s="782"/>
      <c r="I68" s="782"/>
      <c r="J68" s="782"/>
      <c r="K68" s="782"/>
      <c r="L68" s="783"/>
    </row>
    <row r="69" spans="2:12" x14ac:dyDescent="0.2">
      <c r="B69" s="794" t="s">
        <v>386</v>
      </c>
      <c r="C69" s="795"/>
      <c r="D69" s="795"/>
      <c r="E69" s="795"/>
      <c r="F69" s="795"/>
      <c r="G69" s="795"/>
      <c r="H69" s="795"/>
      <c r="I69" s="795"/>
      <c r="J69" s="795"/>
      <c r="K69" s="795"/>
      <c r="L69" s="796"/>
    </row>
    <row r="70" spans="2:12" x14ac:dyDescent="0.2">
      <c r="B70" s="269">
        <v>1</v>
      </c>
      <c r="C70" s="793" t="s">
        <v>419</v>
      </c>
      <c r="D70" s="782"/>
      <c r="E70" s="782"/>
      <c r="F70" s="782"/>
      <c r="G70" s="782"/>
      <c r="H70" s="782"/>
      <c r="I70" s="782"/>
      <c r="J70" s="782"/>
      <c r="K70" s="782"/>
      <c r="L70" s="783"/>
    </row>
    <row r="71" spans="2:12" x14ac:dyDescent="0.2">
      <c r="B71" s="269"/>
      <c r="C71" s="793"/>
      <c r="D71" s="782"/>
      <c r="E71" s="782"/>
      <c r="F71" s="782"/>
      <c r="G71" s="782"/>
      <c r="H71" s="782"/>
      <c r="I71" s="782"/>
      <c r="J71" s="782"/>
      <c r="K71" s="782"/>
      <c r="L71" s="783"/>
    </row>
    <row r="72" spans="2:12" x14ac:dyDescent="0.2">
      <c r="B72" s="269"/>
      <c r="C72" s="793"/>
      <c r="D72" s="782"/>
      <c r="E72" s="782"/>
      <c r="F72" s="782"/>
      <c r="G72" s="782"/>
      <c r="H72" s="782"/>
      <c r="I72" s="782"/>
      <c r="J72" s="782"/>
      <c r="K72" s="782"/>
      <c r="L72" s="783"/>
    </row>
    <row r="73" spans="2:12" x14ac:dyDescent="0.2">
      <c r="B73" s="794" t="s">
        <v>387</v>
      </c>
      <c r="C73" s="795"/>
      <c r="D73" s="795"/>
      <c r="E73" s="795"/>
      <c r="F73" s="795"/>
      <c r="G73" s="795"/>
      <c r="H73" s="795"/>
      <c r="I73" s="795"/>
      <c r="J73" s="795"/>
      <c r="K73" s="795"/>
      <c r="L73" s="796"/>
    </row>
    <row r="74" spans="2:12" x14ac:dyDescent="0.2">
      <c r="B74" s="269"/>
      <c r="C74" s="793"/>
      <c r="D74" s="782"/>
      <c r="E74" s="782"/>
      <c r="F74" s="782"/>
      <c r="G74" s="782"/>
      <c r="H74" s="782"/>
      <c r="I74" s="782"/>
      <c r="J74" s="782"/>
      <c r="K74" s="782"/>
      <c r="L74" s="783"/>
    </row>
    <row r="75" spans="2:12" x14ac:dyDescent="0.2">
      <c r="B75" s="269"/>
      <c r="C75" s="793"/>
      <c r="D75" s="782"/>
      <c r="E75" s="782"/>
      <c r="F75" s="782"/>
      <c r="G75" s="782"/>
      <c r="H75" s="782"/>
      <c r="I75" s="782"/>
      <c r="J75" s="782"/>
      <c r="K75" s="782"/>
      <c r="L75" s="783"/>
    </row>
    <row r="76" spans="2:12" x14ac:dyDescent="0.2">
      <c r="B76" s="269"/>
      <c r="C76" s="793"/>
      <c r="D76" s="782"/>
      <c r="E76" s="782"/>
      <c r="F76" s="782"/>
      <c r="G76" s="782"/>
      <c r="H76" s="782"/>
      <c r="I76" s="782"/>
      <c r="J76" s="782"/>
      <c r="K76" s="782"/>
      <c r="L76" s="783"/>
    </row>
    <row r="77" spans="2:12" x14ac:dyDescent="0.2">
      <c r="B77" s="797" t="s">
        <v>383</v>
      </c>
      <c r="C77" s="798"/>
      <c r="D77" s="798"/>
      <c r="E77" s="798"/>
      <c r="F77" s="798"/>
      <c r="G77" s="798"/>
      <c r="H77" s="798"/>
      <c r="I77" s="798"/>
      <c r="J77" s="798"/>
      <c r="K77" s="798"/>
      <c r="L77" s="799"/>
    </row>
    <row r="78" spans="2:12" x14ac:dyDescent="0.2">
      <c r="B78" s="800"/>
      <c r="C78" s="782"/>
      <c r="D78" s="782"/>
      <c r="E78" s="782"/>
      <c r="F78" s="782"/>
      <c r="G78" s="782"/>
      <c r="H78" s="782"/>
      <c r="I78" s="782"/>
      <c r="J78" s="782"/>
      <c r="K78" s="782"/>
      <c r="L78" s="783"/>
    </row>
    <row r="79" spans="2:12" x14ac:dyDescent="0.2">
      <c r="B79" s="800"/>
      <c r="C79" s="782"/>
      <c r="D79" s="782"/>
      <c r="E79" s="782"/>
      <c r="F79" s="782"/>
      <c r="G79" s="782"/>
      <c r="H79" s="782"/>
      <c r="I79" s="782"/>
      <c r="J79" s="782"/>
      <c r="K79" s="782"/>
      <c r="L79" s="783"/>
    </row>
    <row r="80" spans="2:12" x14ac:dyDescent="0.2">
      <c r="B80" s="800"/>
      <c r="C80" s="782"/>
      <c r="D80" s="782"/>
      <c r="E80" s="782"/>
      <c r="F80" s="782"/>
      <c r="G80" s="782"/>
      <c r="H80" s="782"/>
      <c r="I80" s="782"/>
      <c r="J80" s="782"/>
      <c r="K80" s="782"/>
      <c r="L80" s="783"/>
    </row>
    <row r="81" spans="2:12" x14ac:dyDescent="0.2">
      <c r="B81" s="800"/>
      <c r="C81" s="782"/>
      <c r="D81" s="782"/>
      <c r="E81" s="782"/>
      <c r="F81" s="782"/>
      <c r="G81" s="782"/>
      <c r="H81" s="782"/>
      <c r="I81" s="782"/>
      <c r="J81" s="782"/>
      <c r="K81" s="782"/>
      <c r="L81" s="783"/>
    </row>
    <row r="82" spans="2:12" x14ac:dyDescent="0.2">
      <c r="B82" s="804"/>
      <c r="C82" s="805"/>
      <c r="D82" s="805"/>
      <c r="E82" s="805"/>
      <c r="F82" s="805"/>
      <c r="G82" s="250"/>
      <c r="H82" s="805"/>
      <c r="I82" s="805"/>
      <c r="J82" s="805"/>
      <c r="K82" s="805"/>
      <c r="L82" s="810"/>
    </row>
    <row r="83" spans="2:12" x14ac:dyDescent="0.2">
      <c r="B83" s="806"/>
      <c r="C83" s="807"/>
      <c r="D83" s="807"/>
      <c r="E83" s="807"/>
      <c r="F83" s="807"/>
      <c r="G83" s="251"/>
      <c r="H83" s="807"/>
      <c r="I83" s="807"/>
      <c r="J83" s="807"/>
      <c r="K83" s="807"/>
      <c r="L83" s="811"/>
    </row>
    <row r="84" spans="2:12" x14ac:dyDescent="0.2">
      <c r="B84" s="806"/>
      <c r="C84" s="807"/>
      <c r="D84" s="807"/>
      <c r="E84" s="807"/>
      <c r="F84" s="807"/>
      <c r="G84" s="251"/>
      <c r="H84" s="807"/>
      <c r="I84" s="807"/>
      <c r="J84" s="807"/>
      <c r="K84" s="807"/>
      <c r="L84" s="811"/>
    </row>
    <row r="85" spans="2:12" x14ac:dyDescent="0.2">
      <c r="B85" s="808"/>
      <c r="C85" s="809"/>
      <c r="D85" s="809"/>
      <c r="E85" s="809"/>
      <c r="F85" s="809"/>
      <c r="G85" s="261"/>
      <c r="H85" s="809"/>
      <c r="I85" s="809"/>
      <c r="J85" s="809"/>
      <c r="K85" s="809"/>
      <c r="L85" s="812"/>
    </row>
    <row r="86" spans="2:12" ht="13.5" thickBot="1" x14ac:dyDescent="0.25">
      <c r="B86" s="787" t="s">
        <v>384</v>
      </c>
      <c r="C86" s="788"/>
      <c r="D86" s="788"/>
      <c r="E86" s="788"/>
      <c r="F86" s="788"/>
      <c r="G86" s="262"/>
      <c r="H86" s="788" t="s">
        <v>385</v>
      </c>
      <c r="I86" s="788"/>
      <c r="J86" s="788"/>
      <c r="K86" s="788"/>
      <c r="L86" s="789"/>
    </row>
    <row r="88" spans="2:12" ht="13.5" thickBot="1" x14ac:dyDescent="0.25"/>
    <row r="89" spans="2:12" ht="23.25" x14ac:dyDescent="0.2">
      <c r="B89" s="898" t="s">
        <v>336</v>
      </c>
      <c r="C89" s="899"/>
      <c r="D89" s="899"/>
      <c r="E89" s="899"/>
      <c r="F89" s="899"/>
      <c r="G89" s="899"/>
      <c r="H89" s="899"/>
      <c r="I89" s="899"/>
      <c r="J89" s="899"/>
      <c r="K89" s="899"/>
      <c r="L89" s="900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901" t="s">
        <v>338</v>
      </c>
      <c r="E92" s="901"/>
      <c r="F92" s="901"/>
      <c r="G92" s="901"/>
      <c r="H92" s="901"/>
      <c r="I92" s="901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902" t="s">
        <v>340</v>
      </c>
      <c r="E93" s="902"/>
      <c r="F93" s="902"/>
      <c r="G93" s="902"/>
      <c r="H93" s="902"/>
      <c r="I93" s="902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903" t="s">
        <v>342</v>
      </c>
      <c r="E94" s="903"/>
      <c r="F94" s="903"/>
      <c r="G94" s="903"/>
      <c r="H94" s="903"/>
      <c r="I94" s="903"/>
      <c r="J94" s="214"/>
      <c r="K94" s="211" t="s">
        <v>343</v>
      </c>
      <c r="L94" s="255">
        <f>IFERROR(L92-L93,"")</f>
        <v>29</v>
      </c>
    </row>
    <row r="95" spans="2:12" x14ac:dyDescent="0.2">
      <c r="B95" s="794" t="s">
        <v>344</v>
      </c>
      <c r="C95" s="795"/>
      <c r="D95" s="795"/>
      <c r="E95" s="795"/>
      <c r="F95" s="795"/>
      <c r="G95" s="795"/>
      <c r="H95" s="795"/>
      <c r="I95" s="795"/>
      <c r="J95" s="795"/>
      <c r="K95" s="795"/>
      <c r="L95" s="796"/>
    </row>
    <row r="96" spans="2:12" x14ac:dyDescent="0.2">
      <c r="B96" s="904" t="s">
        <v>345</v>
      </c>
      <c r="C96" s="888"/>
      <c r="D96" s="888" t="s">
        <v>404</v>
      </c>
      <c r="E96" s="888"/>
      <c r="F96" s="888"/>
      <c r="G96" s="888"/>
      <c r="H96" s="888"/>
      <c r="I96" s="888"/>
      <c r="J96" s="888"/>
      <c r="K96" s="216" t="s">
        <v>346</v>
      </c>
      <c r="L96" s="217">
        <v>44670</v>
      </c>
    </row>
    <row r="97" spans="2:12" x14ac:dyDescent="0.2">
      <c r="B97" s="283" t="s">
        <v>347</v>
      </c>
      <c r="C97" s="888"/>
      <c r="D97" s="888"/>
      <c r="E97" s="888"/>
      <c r="F97" s="888"/>
      <c r="G97" s="888"/>
      <c r="H97" s="888"/>
      <c r="I97" s="888"/>
      <c r="J97" s="888"/>
      <c r="K97" s="216" t="s">
        <v>348</v>
      </c>
      <c r="L97" s="217">
        <v>44701</v>
      </c>
    </row>
    <row r="98" spans="2:12" x14ac:dyDescent="0.2">
      <c r="B98" s="904" t="s">
        <v>349</v>
      </c>
      <c r="C98" s="888"/>
      <c r="D98" s="888" t="s">
        <v>405</v>
      </c>
      <c r="E98" s="888"/>
      <c r="F98" s="888"/>
      <c r="G98" s="888"/>
      <c r="H98" s="888"/>
      <c r="I98" s="888"/>
      <c r="J98" s="888"/>
      <c r="K98" s="888"/>
      <c r="L98" s="889"/>
    </row>
    <row r="99" spans="2:12" x14ac:dyDescent="0.2">
      <c r="B99" s="904" t="s">
        <v>350</v>
      </c>
      <c r="C99" s="905"/>
      <c r="D99" s="905"/>
      <c r="E99" s="888" t="s">
        <v>402</v>
      </c>
      <c r="F99" s="888"/>
      <c r="G99" s="888"/>
      <c r="H99" s="888"/>
      <c r="I99" s="888"/>
      <c r="J99" s="888"/>
      <c r="K99" s="888"/>
      <c r="L99" s="889"/>
    </row>
    <row r="100" spans="2:12" x14ac:dyDescent="0.2">
      <c r="B100" s="283" t="s">
        <v>351</v>
      </c>
      <c r="C100" s="284"/>
      <c r="D100" s="906"/>
      <c r="E100" s="906"/>
      <c r="F100" s="906"/>
      <c r="G100" s="906"/>
      <c r="H100" s="906"/>
      <c r="I100" s="906"/>
      <c r="J100" s="906"/>
      <c r="K100" s="906"/>
      <c r="L100" s="907"/>
    </row>
    <row r="101" spans="2:12" x14ac:dyDescent="0.2">
      <c r="B101" s="794" t="s">
        <v>352</v>
      </c>
      <c r="C101" s="795"/>
      <c r="D101" s="795"/>
      <c r="E101" s="795"/>
      <c r="F101" s="795"/>
      <c r="G101" s="795"/>
      <c r="H101" s="795"/>
      <c r="I101" s="795"/>
      <c r="J101" s="795"/>
      <c r="K101" s="795"/>
      <c r="L101" s="796"/>
    </row>
    <row r="102" spans="2:12" x14ac:dyDescent="0.2">
      <c r="B102" s="904" t="s">
        <v>353</v>
      </c>
      <c r="C102" s="905"/>
      <c r="D102" s="905"/>
      <c r="E102" s="284"/>
      <c r="F102" s="908"/>
      <c r="G102" s="908"/>
      <c r="H102" s="908"/>
      <c r="I102" s="908"/>
      <c r="J102" s="908"/>
      <c r="K102" s="908"/>
      <c r="L102" s="851"/>
    </row>
    <row r="103" spans="2:12" x14ac:dyDescent="0.2">
      <c r="B103" s="219" t="s">
        <v>321</v>
      </c>
      <c r="C103" s="215"/>
      <c r="D103" s="906"/>
      <c r="E103" s="906"/>
      <c r="F103" s="906"/>
      <c r="G103" s="906"/>
      <c r="H103" s="906"/>
      <c r="I103" s="906"/>
      <c r="J103" s="906"/>
      <c r="K103" s="906"/>
      <c r="L103" s="907"/>
    </row>
    <row r="104" spans="2:12" x14ac:dyDescent="0.2">
      <c r="B104" s="219" t="s">
        <v>351</v>
      </c>
      <c r="C104" s="215"/>
      <c r="D104" s="906"/>
      <c r="E104" s="906"/>
      <c r="F104" s="906"/>
      <c r="G104" s="906"/>
      <c r="H104" s="906"/>
      <c r="I104" s="906"/>
      <c r="J104" s="906"/>
      <c r="K104" s="906"/>
      <c r="L104" s="907"/>
    </row>
    <row r="105" spans="2:12" x14ac:dyDescent="0.2">
      <c r="B105" s="219" t="s">
        <v>354</v>
      </c>
      <c r="C105" s="215"/>
      <c r="D105" s="906"/>
      <c r="E105" s="906"/>
      <c r="F105" s="906"/>
      <c r="G105" s="906"/>
      <c r="H105" s="906"/>
      <c r="I105" s="906"/>
      <c r="J105" s="906"/>
      <c r="K105" s="906"/>
      <c r="L105" s="907"/>
    </row>
    <row r="106" spans="2:12" x14ac:dyDescent="0.2">
      <c r="B106" s="794" t="s">
        <v>355</v>
      </c>
      <c r="C106" s="795"/>
      <c r="D106" s="795"/>
      <c r="E106" s="795"/>
      <c r="F106" s="795"/>
      <c r="G106" s="795"/>
      <c r="H106" s="795"/>
      <c r="I106" s="795"/>
      <c r="J106" s="795"/>
      <c r="K106" s="795"/>
      <c r="L106" s="796"/>
    </row>
    <row r="107" spans="2:12" x14ac:dyDescent="0.2">
      <c r="B107" s="839" t="s">
        <v>356</v>
      </c>
      <c r="C107" s="818"/>
      <c r="D107" s="818"/>
      <c r="E107" s="818"/>
      <c r="F107" s="818"/>
      <c r="G107" s="818"/>
      <c r="H107" s="818"/>
      <c r="I107" s="818"/>
      <c r="J107" s="818"/>
      <c r="K107" s="818"/>
      <c r="L107" s="840"/>
    </row>
    <row r="108" spans="2:12" x14ac:dyDescent="0.2">
      <c r="B108" s="890" t="s">
        <v>357</v>
      </c>
      <c r="C108" s="860"/>
      <c r="D108" s="861"/>
      <c r="E108" s="876" t="s">
        <v>358</v>
      </c>
      <c r="F108" s="877"/>
      <c r="G108" s="877"/>
      <c r="H108" s="877"/>
      <c r="I108" s="877"/>
      <c r="J108" s="877"/>
      <c r="K108" s="878"/>
      <c r="L108" s="891" t="s">
        <v>359</v>
      </c>
    </row>
    <row r="109" spans="2:12" x14ac:dyDescent="0.2">
      <c r="B109" s="890"/>
      <c r="C109" s="860"/>
      <c r="D109" s="861"/>
      <c r="E109" s="879"/>
      <c r="F109" s="880"/>
      <c r="G109" s="880"/>
      <c r="H109" s="880"/>
      <c r="I109" s="880"/>
      <c r="J109" s="880"/>
      <c r="K109" s="881"/>
      <c r="L109" s="892"/>
    </row>
    <row r="110" spans="2:12" x14ac:dyDescent="0.2">
      <c r="B110" s="893" t="s">
        <v>400</v>
      </c>
      <c r="C110" s="782"/>
      <c r="D110" s="894"/>
      <c r="E110" s="784" t="s">
        <v>403</v>
      </c>
      <c r="F110" s="895"/>
      <c r="G110" s="895"/>
      <c r="H110" s="895"/>
      <c r="I110" s="895"/>
      <c r="J110" s="895"/>
      <c r="K110" s="894"/>
      <c r="L110" s="220">
        <v>2</v>
      </c>
    </row>
    <row r="111" spans="2:12" x14ac:dyDescent="0.2">
      <c r="B111" s="893" t="s">
        <v>411</v>
      </c>
      <c r="C111" s="782"/>
      <c r="D111" s="894"/>
      <c r="E111" s="896" t="s">
        <v>413</v>
      </c>
      <c r="F111" s="895"/>
      <c r="G111" s="895"/>
      <c r="H111" s="895"/>
      <c r="I111" s="895"/>
      <c r="J111" s="895"/>
      <c r="K111" s="894"/>
      <c r="L111" s="221">
        <v>1</v>
      </c>
    </row>
    <row r="112" spans="2:12" x14ac:dyDescent="0.2">
      <c r="B112" s="893"/>
      <c r="C112" s="782"/>
      <c r="D112" s="894"/>
      <c r="E112" s="896"/>
      <c r="F112" s="895"/>
      <c r="G112" s="895"/>
      <c r="H112" s="895"/>
      <c r="I112" s="895"/>
      <c r="J112" s="895"/>
      <c r="K112" s="894"/>
      <c r="L112" s="221"/>
    </row>
    <row r="113" spans="2:12" x14ac:dyDescent="0.2">
      <c r="B113" s="813" t="s">
        <v>360</v>
      </c>
      <c r="C113" s="897"/>
      <c r="D113" s="897"/>
      <c r="E113" s="897"/>
      <c r="F113" s="897"/>
      <c r="G113" s="897"/>
      <c r="H113" s="897"/>
      <c r="I113" s="897"/>
      <c r="J113" s="897"/>
      <c r="K113" s="815"/>
      <c r="L113" s="224">
        <f>SUM(L110:L112)</f>
        <v>3</v>
      </c>
    </row>
    <row r="114" spans="2:12" x14ac:dyDescent="0.2">
      <c r="B114" s="839" t="s">
        <v>361</v>
      </c>
      <c r="C114" s="818"/>
      <c r="D114" s="818"/>
      <c r="E114" s="818"/>
      <c r="F114" s="818"/>
      <c r="G114" s="818"/>
      <c r="H114" s="818"/>
      <c r="I114" s="818"/>
      <c r="J114" s="818"/>
      <c r="K114" s="818"/>
      <c r="L114" s="840"/>
    </row>
    <row r="115" spans="2:12" x14ac:dyDescent="0.2">
      <c r="B115" s="870" t="s">
        <v>362</v>
      </c>
      <c r="C115" s="876" t="s">
        <v>357</v>
      </c>
      <c r="D115" s="878"/>
      <c r="E115" s="876" t="s">
        <v>358</v>
      </c>
      <c r="F115" s="877"/>
      <c r="G115" s="877"/>
      <c r="H115" s="877"/>
      <c r="I115" s="877"/>
      <c r="J115" s="877"/>
      <c r="K115" s="878"/>
      <c r="L115" s="852" t="s">
        <v>359</v>
      </c>
    </row>
    <row r="116" spans="2:12" x14ac:dyDescent="0.2">
      <c r="B116" s="871"/>
      <c r="C116" s="879"/>
      <c r="D116" s="881"/>
      <c r="E116" s="879"/>
      <c r="F116" s="880"/>
      <c r="G116" s="880"/>
      <c r="H116" s="880"/>
      <c r="I116" s="880"/>
      <c r="J116" s="880"/>
      <c r="K116" s="881"/>
      <c r="L116" s="853"/>
    </row>
    <row r="117" spans="2:12" x14ac:dyDescent="0.2">
      <c r="B117" s="286"/>
      <c r="C117" s="854"/>
      <c r="D117" s="855"/>
      <c r="E117" s="856"/>
      <c r="F117" s="857"/>
      <c r="G117" s="857"/>
      <c r="H117" s="857"/>
      <c r="I117" s="857"/>
      <c r="J117" s="857"/>
      <c r="K117" s="858"/>
      <c r="L117" s="287"/>
    </row>
    <row r="118" spans="2:12" x14ac:dyDescent="0.2">
      <c r="B118" s="286"/>
      <c r="C118" s="854"/>
      <c r="D118" s="855"/>
      <c r="E118" s="856"/>
      <c r="F118" s="857"/>
      <c r="G118" s="857"/>
      <c r="H118" s="857"/>
      <c r="I118" s="857"/>
      <c r="J118" s="857"/>
      <c r="K118" s="858"/>
      <c r="L118" s="287"/>
    </row>
    <row r="119" spans="2:12" x14ac:dyDescent="0.2">
      <c r="B119" s="286"/>
      <c r="C119" s="854"/>
      <c r="D119" s="855"/>
      <c r="E119" s="859"/>
      <c r="F119" s="860"/>
      <c r="G119" s="860"/>
      <c r="H119" s="860"/>
      <c r="I119" s="860"/>
      <c r="J119" s="860"/>
      <c r="K119" s="861"/>
      <c r="L119" s="287"/>
    </row>
    <row r="120" spans="2:12" x14ac:dyDescent="0.2">
      <c r="B120" s="286"/>
      <c r="C120" s="854"/>
      <c r="D120" s="855"/>
      <c r="E120" s="859"/>
      <c r="F120" s="860"/>
      <c r="G120" s="860"/>
      <c r="H120" s="860"/>
      <c r="I120" s="860"/>
      <c r="J120" s="860"/>
      <c r="K120" s="861"/>
      <c r="L120" s="287"/>
    </row>
    <row r="121" spans="2:12" x14ac:dyDescent="0.2">
      <c r="B121" s="286"/>
      <c r="C121" s="854"/>
      <c r="D121" s="855"/>
      <c r="E121" s="859"/>
      <c r="F121" s="860"/>
      <c r="G121" s="860"/>
      <c r="H121" s="860"/>
      <c r="I121" s="860"/>
      <c r="J121" s="860"/>
      <c r="K121" s="861"/>
      <c r="L121" s="287"/>
    </row>
    <row r="122" spans="2:12" x14ac:dyDescent="0.2">
      <c r="B122" s="286"/>
      <c r="C122" s="854"/>
      <c r="D122" s="855"/>
      <c r="E122" s="859"/>
      <c r="F122" s="860"/>
      <c r="G122" s="860"/>
      <c r="H122" s="860"/>
      <c r="I122" s="860"/>
      <c r="J122" s="860"/>
      <c r="K122" s="861"/>
      <c r="L122" s="287"/>
    </row>
    <row r="123" spans="2:12" x14ac:dyDescent="0.2">
      <c r="B123" s="286"/>
      <c r="C123" s="854"/>
      <c r="D123" s="855"/>
      <c r="E123" s="859"/>
      <c r="F123" s="860"/>
      <c r="G123" s="860"/>
      <c r="H123" s="860"/>
      <c r="I123" s="860"/>
      <c r="J123" s="860"/>
      <c r="K123" s="861"/>
      <c r="L123" s="287"/>
    </row>
    <row r="124" spans="2:12" x14ac:dyDescent="0.2">
      <c r="B124" s="286"/>
      <c r="C124" s="854"/>
      <c r="D124" s="855"/>
      <c r="E124" s="859"/>
      <c r="F124" s="860"/>
      <c r="G124" s="860"/>
      <c r="H124" s="860"/>
      <c r="I124" s="860"/>
      <c r="J124" s="860"/>
      <c r="K124" s="861"/>
      <c r="L124" s="287"/>
    </row>
    <row r="125" spans="2:12" x14ac:dyDescent="0.2">
      <c r="B125" s="862" t="s">
        <v>360</v>
      </c>
      <c r="C125" s="863"/>
      <c r="D125" s="863"/>
      <c r="E125" s="863"/>
      <c r="F125" s="863"/>
      <c r="G125" s="863"/>
      <c r="H125" s="863"/>
      <c r="I125" s="863"/>
      <c r="J125" s="863"/>
      <c r="K125" s="864"/>
      <c r="L125" s="227">
        <f>SUM(L117:L124)</f>
        <v>0</v>
      </c>
    </row>
    <row r="126" spans="2:12" x14ac:dyDescent="0.2">
      <c r="B126" s="865" t="s">
        <v>406</v>
      </c>
      <c r="C126" s="866"/>
      <c r="D126" s="866"/>
      <c r="E126" s="866"/>
      <c r="F126" s="866"/>
      <c r="G126" s="866"/>
      <c r="H126" s="866"/>
      <c r="I126" s="866"/>
      <c r="J126" s="866"/>
      <c r="K126" s="867"/>
      <c r="L126" s="228">
        <f>L125+L113</f>
        <v>3</v>
      </c>
    </row>
    <row r="127" spans="2:12" x14ac:dyDescent="0.2">
      <c r="B127" s="794" t="s">
        <v>215</v>
      </c>
      <c r="C127" s="795"/>
      <c r="D127" s="795"/>
      <c r="E127" s="795"/>
      <c r="F127" s="795"/>
      <c r="G127" s="795"/>
      <c r="H127" s="795"/>
      <c r="I127" s="795"/>
      <c r="J127" s="795"/>
      <c r="K127" s="795"/>
      <c r="L127" s="796"/>
    </row>
    <row r="128" spans="2:12" x14ac:dyDescent="0.2">
      <c r="B128" s="839" t="s">
        <v>363</v>
      </c>
      <c r="C128" s="818"/>
      <c r="D128" s="818"/>
      <c r="E128" s="818"/>
      <c r="F128" s="818"/>
      <c r="G128" s="818"/>
      <c r="H128" s="818"/>
      <c r="I128" s="818"/>
      <c r="J128" s="839" t="s">
        <v>364</v>
      </c>
      <c r="K128" s="818"/>
      <c r="L128" s="840"/>
    </row>
    <row r="129" spans="2:12" x14ac:dyDescent="0.2">
      <c r="B129" s="870" t="s">
        <v>362</v>
      </c>
      <c r="C129" s="872" t="s">
        <v>29</v>
      </c>
      <c r="D129" s="873"/>
      <c r="E129" s="876" t="s">
        <v>1</v>
      </c>
      <c r="F129" s="877"/>
      <c r="G129" s="877"/>
      <c r="H129" s="878"/>
      <c r="I129" s="882" t="s">
        <v>359</v>
      </c>
      <c r="J129" s="884" t="s">
        <v>29</v>
      </c>
      <c r="K129" s="886" t="s">
        <v>1</v>
      </c>
      <c r="L129" s="882" t="s">
        <v>365</v>
      </c>
    </row>
    <row r="130" spans="2:12" x14ac:dyDescent="0.2">
      <c r="B130" s="871"/>
      <c r="C130" s="874"/>
      <c r="D130" s="875"/>
      <c r="E130" s="879"/>
      <c r="F130" s="880"/>
      <c r="G130" s="880"/>
      <c r="H130" s="881"/>
      <c r="I130" s="883"/>
      <c r="J130" s="885"/>
      <c r="K130" s="887"/>
      <c r="L130" s="883"/>
    </row>
    <row r="131" spans="2:12" x14ac:dyDescent="0.2">
      <c r="B131" s="229"/>
      <c r="C131" s="868"/>
      <c r="D131" s="858"/>
      <c r="E131" s="868"/>
      <c r="F131" s="869"/>
      <c r="G131" s="869"/>
      <c r="H131" s="858"/>
      <c r="I131" s="231"/>
      <c r="J131" s="285"/>
      <c r="K131" s="299"/>
      <c r="L131" s="221"/>
    </row>
    <row r="132" spans="2:12" x14ac:dyDescent="0.2">
      <c r="B132" s="229"/>
      <c r="C132" s="868"/>
      <c r="D132" s="858"/>
      <c r="E132" s="868"/>
      <c r="F132" s="869"/>
      <c r="G132" s="869"/>
      <c r="H132" s="858"/>
      <c r="I132" s="234"/>
      <c r="J132" s="235"/>
      <c r="K132" s="236"/>
      <c r="L132" s="237"/>
    </row>
    <row r="133" spans="2:12" x14ac:dyDescent="0.2">
      <c r="B133" s="229"/>
      <c r="C133" s="868"/>
      <c r="D133" s="858"/>
      <c r="E133" s="868"/>
      <c r="F133" s="869"/>
      <c r="G133" s="869"/>
      <c r="H133" s="858"/>
      <c r="I133" s="239"/>
      <c r="J133" s="230"/>
      <c r="K133" s="238"/>
      <c r="L133" s="220"/>
    </row>
    <row r="134" spans="2:12" x14ac:dyDescent="0.2">
      <c r="B134" s="813" t="s">
        <v>366</v>
      </c>
      <c r="C134" s="814"/>
      <c r="D134" s="814"/>
      <c r="E134" s="814"/>
      <c r="F134" s="814"/>
      <c r="G134" s="814"/>
      <c r="H134" s="815"/>
      <c r="I134" s="252">
        <f>SUM(I131:I133)</f>
        <v>0</v>
      </c>
      <c r="J134" s="816" t="s">
        <v>366</v>
      </c>
      <c r="K134" s="817"/>
      <c r="L134" s="240">
        <f>SUM(L131:L133)</f>
        <v>0</v>
      </c>
    </row>
    <row r="135" spans="2:12" x14ac:dyDescent="0.2">
      <c r="B135" s="813" t="s">
        <v>27</v>
      </c>
      <c r="C135" s="814"/>
      <c r="D135" s="814"/>
      <c r="E135" s="814"/>
      <c r="F135" s="814"/>
      <c r="G135" s="814"/>
      <c r="H135" s="814"/>
      <c r="I135" s="814"/>
      <c r="J135" s="814"/>
      <c r="K135" s="815"/>
      <c r="L135" s="240">
        <f>L134+I134</f>
        <v>0</v>
      </c>
    </row>
    <row r="136" spans="2:12" x14ac:dyDescent="0.2">
      <c r="B136" s="794" t="s">
        <v>388</v>
      </c>
      <c r="C136" s="795"/>
      <c r="D136" s="795"/>
      <c r="E136" s="795"/>
      <c r="F136" s="795"/>
      <c r="G136" s="795"/>
      <c r="H136" s="795"/>
      <c r="I136" s="795"/>
      <c r="J136" s="795"/>
      <c r="K136" s="795"/>
      <c r="L136" s="796"/>
    </row>
    <row r="137" spans="2:12" x14ac:dyDescent="0.2">
      <c r="B137" s="839" t="s">
        <v>368</v>
      </c>
      <c r="C137" s="818"/>
      <c r="D137" s="840"/>
      <c r="E137" s="818" t="s">
        <v>394</v>
      </c>
      <c r="F137" s="818"/>
      <c r="G137" s="819" t="s">
        <v>389</v>
      </c>
      <c r="H137" s="820"/>
      <c r="I137" s="820"/>
      <c r="J137" s="820"/>
      <c r="K137" s="820"/>
      <c r="L137" s="821"/>
    </row>
    <row r="138" spans="2:12" x14ac:dyDescent="0.2">
      <c r="B138" s="822" t="s">
        <v>393</v>
      </c>
      <c r="C138" s="823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824"/>
      <c r="E139" s="268"/>
      <c r="F139" s="826"/>
      <c r="G139" s="819"/>
      <c r="H139" s="820"/>
      <c r="I139" s="820"/>
      <c r="J139" s="820"/>
      <c r="K139" s="820"/>
      <c r="L139" s="821"/>
    </row>
    <row r="140" spans="2:12" x14ac:dyDescent="0.2">
      <c r="B140" s="324"/>
      <c r="C140" s="324"/>
      <c r="D140" s="825"/>
      <c r="E140" s="268"/>
      <c r="F140" s="827"/>
      <c r="G140" s="819"/>
      <c r="H140" s="820"/>
      <c r="I140" s="820"/>
      <c r="J140" s="820"/>
      <c r="K140" s="820"/>
      <c r="L140" s="821"/>
    </row>
    <row r="141" spans="2:12" x14ac:dyDescent="0.2">
      <c r="B141" s="828" t="s">
        <v>367</v>
      </c>
      <c r="C141" s="829"/>
      <c r="D141" s="829"/>
      <c r="E141" s="829"/>
      <c r="F141" s="829"/>
      <c r="G141" s="829"/>
      <c r="H141" s="829"/>
      <c r="I141" s="829"/>
      <c r="J141" s="829"/>
      <c r="K141" s="829"/>
      <c r="L141" s="830"/>
    </row>
    <row r="142" spans="2:12" ht="25.5" x14ac:dyDescent="0.2">
      <c r="B142" s="263" t="s">
        <v>368</v>
      </c>
      <c r="C142" s="831" t="s">
        <v>369</v>
      </c>
      <c r="D142" s="832"/>
      <c r="E142" s="833"/>
      <c r="F142" s="831" t="s">
        <v>370</v>
      </c>
      <c r="G142" s="832"/>
      <c r="H142" s="833"/>
      <c r="I142" s="831" t="s">
        <v>371</v>
      </c>
      <c r="J142" s="833"/>
      <c r="K142" s="241" t="s">
        <v>372</v>
      </c>
      <c r="L142" s="242" t="s">
        <v>373</v>
      </c>
    </row>
    <row r="143" spans="2:12" x14ac:dyDescent="0.2">
      <c r="B143" s="243" t="s">
        <v>374</v>
      </c>
      <c r="C143" s="834"/>
      <c r="D143" s="835"/>
      <c r="E143" s="836"/>
      <c r="F143" s="837"/>
      <c r="G143" s="838"/>
      <c r="H143" s="288"/>
      <c r="I143" s="837"/>
      <c r="J143" s="838"/>
      <c r="K143" s="266"/>
      <c r="L143" s="245"/>
    </row>
    <row r="144" spans="2:12" x14ac:dyDescent="0.2">
      <c r="B144" s="243" t="s">
        <v>375</v>
      </c>
      <c r="C144" s="834"/>
      <c r="D144" s="835"/>
      <c r="E144" s="836"/>
      <c r="F144" s="837" t="s">
        <v>407</v>
      </c>
      <c r="G144" s="838"/>
      <c r="H144" s="259"/>
      <c r="I144" s="837"/>
      <c r="J144" s="838"/>
      <c r="K144" s="266"/>
      <c r="L144" s="245"/>
    </row>
    <row r="145" spans="2:12" x14ac:dyDescent="0.2">
      <c r="B145" s="243" t="s">
        <v>376</v>
      </c>
      <c r="C145" s="834"/>
      <c r="D145" s="835"/>
      <c r="E145" s="836"/>
      <c r="F145" s="837" t="s">
        <v>407</v>
      </c>
      <c r="G145" s="838"/>
      <c r="H145" s="288"/>
      <c r="I145" s="837"/>
      <c r="J145" s="838"/>
      <c r="K145" s="266"/>
      <c r="L145" s="245"/>
    </row>
    <row r="146" spans="2:12" x14ac:dyDescent="0.2">
      <c r="B146" s="841" t="s">
        <v>377</v>
      </c>
      <c r="C146" s="842"/>
      <c r="D146" s="842"/>
      <c r="E146" s="842"/>
      <c r="F146" s="842"/>
      <c r="G146" s="842"/>
      <c r="H146" s="842"/>
      <c r="I146" s="842"/>
      <c r="J146" s="843"/>
      <c r="K146" s="850" t="s">
        <v>378</v>
      </c>
      <c r="L146" s="851"/>
    </row>
    <row r="147" spans="2:12" x14ac:dyDescent="0.2">
      <c r="B147" s="844"/>
      <c r="C147" s="845"/>
      <c r="D147" s="845"/>
      <c r="E147" s="845"/>
      <c r="F147" s="845"/>
      <c r="G147" s="845"/>
      <c r="H147" s="845"/>
      <c r="I147" s="845"/>
      <c r="J147" s="846"/>
      <c r="K147" s="246" t="s">
        <v>379</v>
      </c>
      <c r="L147" s="245"/>
    </row>
    <row r="148" spans="2:12" x14ac:dyDescent="0.2">
      <c r="B148" s="844"/>
      <c r="C148" s="845"/>
      <c r="D148" s="845"/>
      <c r="E148" s="845"/>
      <c r="F148" s="845"/>
      <c r="G148" s="845"/>
      <c r="H148" s="845"/>
      <c r="I148" s="845"/>
      <c r="J148" s="846"/>
      <c r="K148" s="246" t="s">
        <v>380</v>
      </c>
      <c r="L148" s="245"/>
    </row>
    <row r="149" spans="2:12" ht="13.5" thickBot="1" x14ac:dyDescent="0.25">
      <c r="B149" s="847"/>
      <c r="C149" s="848"/>
      <c r="D149" s="848"/>
      <c r="E149" s="848"/>
      <c r="F149" s="848"/>
      <c r="G149" s="848"/>
      <c r="H149" s="848"/>
      <c r="I149" s="848"/>
      <c r="J149" s="849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94" t="s">
        <v>382</v>
      </c>
      <c r="C152" s="795"/>
      <c r="D152" s="795"/>
      <c r="E152" s="795"/>
      <c r="F152" s="795"/>
      <c r="G152" s="795"/>
      <c r="H152" s="795"/>
      <c r="I152" s="795"/>
      <c r="J152" s="795"/>
      <c r="K152" s="795"/>
      <c r="L152" s="796"/>
    </row>
    <row r="153" spans="2:12" x14ac:dyDescent="0.2">
      <c r="B153" s="300">
        <v>1</v>
      </c>
      <c r="C153" s="781" t="s">
        <v>455</v>
      </c>
      <c r="D153" s="782"/>
      <c r="E153" s="782"/>
      <c r="F153" s="782"/>
      <c r="G153" s="782"/>
      <c r="H153" s="782"/>
      <c r="I153" s="782"/>
      <c r="J153" s="782"/>
      <c r="K153" s="782"/>
      <c r="L153" s="783"/>
    </row>
    <row r="154" spans="2:12" x14ac:dyDescent="0.2">
      <c r="B154" s="300"/>
      <c r="C154" s="781"/>
      <c r="D154" s="782"/>
      <c r="E154" s="782"/>
      <c r="F154" s="782"/>
      <c r="G154" s="782"/>
      <c r="H154" s="782"/>
      <c r="I154" s="782"/>
      <c r="J154" s="782"/>
      <c r="K154" s="782"/>
      <c r="L154" s="783"/>
    </row>
    <row r="155" spans="2:12" x14ac:dyDescent="0.2">
      <c r="B155" s="794" t="s">
        <v>386</v>
      </c>
      <c r="C155" s="795"/>
      <c r="D155" s="795"/>
      <c r="E155" s="795"/>
      <c r="F155" s="795"/>
      <c r="G155" s="795"/>
      <c r="H155" s="795"/>
      <c r="I155" s="795"/>
      <c r="J155" s="795"/>
      <c r="K155" s="795"/>
      <c r="L155" s="796"/>
    </row>
    <row r="156" spans="2:12" x14ac:dyDescent="0.2">
      <c r="B156" s="269">
        <v>1</v>
      </c>
      <c r="C156" s="793" t="s">
        <v>420</v>
      </c>
      <c r="D156" s="782"/>
      <c r="E156" s="782"/>
      <c r="F156" s="782"/>
      <c r="G156" s="782"/>
      <c r="H156" s="782"/>
      <c r="I156" s="782"/>
      <c r="J156" s="782"/>
      <c r="K156" s="782"/>
      <c r="L156" s="783"/>
    </row>
    <row r="157" spans="2:12" x14ac:dyDescent="0.2">
      <c r="B157" s="269"/>
      <c r="C157" s="793"/>
      <c r="D157" s="782"/>
      <c r="E157" s="782"/>
      <c r="F157" s="782"/>
      <c r="G157" s="782"/>
      <c r="H157" s="782"/>
      <c r="I157" s="782"/>
      <c r="J157" s="782"/>
      <c r="K157" s="782"/>
      <c r="L157" s="783"/>
    </row>
    <row r="158" spans="2:12" x14ac:dyDescent="0.2">
      <c r="B158" s="269"/>
      <c r="C158" s="793"/>
      <c r="D158" s="782"/>
      <c r="E158" s="782"/>
      <c r="F158" s="782"/>
      <c r="G158" s="782"/>
      <c r="H158" s="782"/>
      <c r="I158" s="782"/>
      <c r="J158" s="782"/>
      <c r="K158" s="782"/>
      <c r="L158" s="783"/>
    </row>
    <row r="159" spans="2:12" x14ac:dyDescent="0.2">
      <c r="B159" s="794" t="s">
        <v>387</v>
      </c>
      <c r="C159" s="795"/>
      <c r="D159" s="795"/>
      <c r="E159" s="795"/>
      <c r="F159" s="795"/>
      <c r="G159" s="795"/>
      <c r="H159" s="795"/>
      <c r="I159" s="795"/>
      <c r="J159" s="795"/>
      <c r="K159" s="795"/>
      <c r="L159" s="796"/>
    </row>
    <row r="160" spans="2:12" x14ac:dyDescent="0.2">
      <c r="B160" s="269"/>
      <c r="C160" s="781" t="s">
        <v>414</v>
      </c>
      <c r="D160" s="782"/>
      <c r="E160" s="782"/>
      <c r="F160" s="782"/>
      <c r="G160" s="782"/>
      <c r="H160" s="782"/>
      <c r="I160" s="782"/>
      <c r="J160" s="782"/>
      <c r="K160" s="782"/>
      <c r="L160" s="783"/>
    </row>
    <row r="161" spans="2:12" x14ac:dyDescent="0.2">
      <c r="B161" s="269"/>
      <c r="C161" s="781" t="s">
        <v>415</v>
      </c>
      <c r="D161" s="782"/>
      <c r="E161" s="782"/>
      <c r="F161" s="782"/>
      <c r="G161" s="782"/>
      <c r="H161" s="782"/>
      <c r="I161" s="782"/>
      <c r="J161" s="782"/>
      <c r="K161" s="782"/>
      <c r="L161" s="783"/>
    </row>
    <row r="162" spans="2:12" x14ac:dyDescent="0.2">
      <c r="B162" s="269"/>
      <c r="C162" s="793"/>
      <c r="D162" s="782"/>
      <c r="E162" s="782"/>
      <c r="F162" s="782"/>
      <c r="G162" s="782"/>
      <c r="H162" s="782"/>
      <c r="I162" s="782"/>
      <c r="J162" s="782"/>
      <c r="K162" s="782"/>
      <c r="L162" s="783"/>
    </row>
    <row r="163" spans="2:12" x14ac:dyDescent="0.2">
      <c r="B163" s="797" t="s">
        <v>383</v>
      </c>
      <c r="C163" s="798"/>
      <c r="D163" s="798"/>
      <c r="E163" s="798"/>
      <c r="F163" s="798"/>
      <c r="G163" s="798"/>
      <c r="H163" s="798"/>
      <c r="I163" s="798"/>
      <c r="J163" s="798"/>
      <c r="K163" s="798"/>
      <c r="L163" s="799"/>
    </row>
    <row r="164" spans="2:12" x14ac:dyDescent="0.2">
      <c r="B164" s="800"/>
      <c r="C164" s="782"/>
      <c r="D164" s="782"/>
      <c r="E164" s="782"/>
      <c r="F164" s="782"/>
      <c r="G164" s="782"/>
      <c r="H164" s="782"/>
      <c r="I164" s="782"/>
      <c r="J164" s="782"/>
      <c r="K164" s="782"/>
      <c r="L164" s="783"/>
    </row>
    <row r="165" spans="2:12" x14ac:dyDescent="0.2">
      <c r="B165" s="800"/>
      <c r="C165" s="782"/>
      <c r="D165" s="782"/>
      <c r="E165" s="782"/>
      <c r="F165" s="782"/>
      <c r="G165" s="782"/>
      <c r="H165" s="782"/>
      <c r="I165" s="782"/>
      <c r="J165" s="782"/>
      <c r="K165" s="782"/>
      <c r="L165" s="783"/>
    </row>
    <row r="166" spans="2:12" x14ac:dyDescent="0.2">
      <c r="B166" s="800"/>
      <c r="C166" s="782"/>
      <c r="D166" s="782"/>
      <c r="E166" s="782"/>
      <c r="F166" s="782"/>
      <c r="G166" s="782"/>
      <c r="H166" s="782"/>
      <c r="I166" s="782"/>
      <c r="J166" s="782"/>
      <c r="K166" s="782"/>
      <c r="L166" s="783"/>
    </row>
    <row r="167" spans="2:12" x14ac:dyDescent="0.2">
      <c r="B167" s="800"/>
      <c r="C167" s="782"/>
      <c r="D167" s="782"/>
      <c r="E167" s="782"/>
      <c r="F167" s="782"/>
      <c r="G167" s="782"/>
      <c r="H167" s="782"/>
      <c r="I167" s="782"/>
      <c r="J167" s="782"/>
      <c r="K167" s="782"/>
      <c r="L167" s="783"/>
    </row>
    <row r="168" spans="2:12" x14ac:dyDescent="0.2">
      <c r="B168" s="804"/>
      <c r="C168" s="805"/>
      <c r="D168" s="805"/>
      <c r="E168" s="805"/>
      <c r="F168" s="805"/>
      <c r="G168" s="289"/>
      <c r="H168" s="805"/>
      <c r="I168" s="805"/>
      <c r="J168" s="805"/>
      <c r="K168" s="805"/>
      <c r="L168" s="810"/>
    </row>
    <row r="169" spans="2:12" x14ac:dyDescent="0.2">
      <c r="B169" s="806"/>
      <c r="C169" s="807"/>
      <c r="D169" s="807"/>
      <c r="E169" s="807"/>
      <c r="F169" s="807"/>
      <c r="G169" s="290"/>
      <c r="H169" s="807"/>
      <c r="I169" s="807"/>
      <c r="J169" s="807"/>
      <c r="K169" s="807"/>
      <c r="L169" s="811"/>
    </row>
    <row r="170" spans="2:12" x14ac:dyDescent="0.2">
      <c r="B170" s="806"/>
      <c r="C170" s="807"/>
      <c r="D170" s="807"/>
      <c r="E170" s="807"/>
      <c r="F170" s="807"/>
      <c r="G170" s="290"/>
      <c r="H170" s="807"/>
      <c r="I170" s="807"/>
      <c r="J170" s="807"/>
      <c r="K170" s="807"/>
      <c r="L170" s="811"/>
    </row>
    <row r="171" spans="2:12" x14ac:dyDescent="0.2">
      <c r="B171" s="808"/>
      <c r="C171" s="809"/>
      <c r="D171" s="809"/>
      <c r="E171" s="809"/>
      <c r="F171" s="809"/>
      <c r="G171" s="291"/>
      <c r="H171" s="809"/>
      <c r="I171" s="809"/>
      <c r="J171" s="809"/>
      <c r="K171" s="809"/>
      <c r="L171" s="812"/>
    </row>
    <row r="172" spans="2:12" ht="13.5" thickBot="1" x14ac:dyDescent="0.25">
      <c r="B172" s="787" t="s">
        <v>384</v>
      </c>
      <c r="C172" s="788"/>
      <c r="D172" s="788"/>
      <c r="E172" s="788"/>
      <c r="F172" s="788"/>
      <c r="G172" s="292"/>
      <c r="H172" s="788" t="s">
        <v>385</v>
      </c>
      <c r="I172" s="788"/>
      <c r="J172" s="788"/>
      <c r="K172" s="788"/>
      <c r="L172" s="789"/>
    </row>
    <row r="174" spans="2:12" ht="13.5" thickBot="1" x14ac:dyDescent="0.25"/>
    <row r="175" spans="2:12" ht="23.25" x14ac:dyDescent="0.2">
      <c r="B175" s="898" t="s">
        <v>336</v>
      </c>
      <c r="C175" s="899"/>
      <c r="D175" s="899"/>
      <c r="E175" s="899"/>
      <c r="F175" s="899"/>
      <c r="G175" s="899"/>
      <c r="H175" s="899"/>
      <c r="I175" s="899"/>
      <c r="J175" s="899"/>
      <c r="K175" s="899"/>
      <c r="L175" s="900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901" t="s">
        <v>338</v>
      </c>
      <c r="E178" s="901"/>
      <c r="F178" s="901"/>
      <c r="G178" s="901"/>
      <c r="H178" s="901"/>
      <c r="I178" s="901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902" t="s">
        <v>340</v>
      </c>
      <c r="E179" s="902"/>
      <c r="F179" s="902"/>
      <c r="G179" s="902"/>
      <c r="H179" s="902"/>
      <c r="I179" s="902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903" t="s">
        <v>342</v>
      </c>
      <c r="E180" s="903"/>
      <c r="F180" s="903"/>
      <c r="G180" s="903"/>
      <c r="H180" s="903"/>
      <c r="I180" s="903"/>
      <c r="J180" s="214"/>
      <c r="K180" s="211" t="s">
        <v>343</v>
      </c>
      <c r="L180" s="255">
        <f>IFERROR(L178-L179,"")</f>
        <v>28</v>
      </c>
    </row>
    <row r="181" spans="2:12" x14ac:dyDescent="0.2">
      <c r="B181" s="794" t="s">
        <v>344</v>
      </c>
      <c r="C181" s="795"/>
      <c r="D181" s="795"/>
      <c r="E181" s="795"/>
      <c r="F181" s="795"/>
      <c r="G181" s="795"/>
      <c r="H181" s="795"/>
      <c r="I181" s="795"/>
      <c r="J181" s="795"/>
      <c r="K181" s="795"/>
      <c r="L181" s="796"/>
    </row>
    <row r="182" spans="2:12" x14ac:dyDescent="0.2">
      <c r="B182" s="904" t="s">
        <v>345</v>
      </c>
      <c r="C182" s="888"/>
      <c r="D182" s="888" t="s">
        <v>404</v>
      </c>
      <c r="E182" s="888"/>
      <c r="F182" s="888"/>
      <c r="G182" s="888"/>
      <c r="H182" s="888"/>
      <c r="I182" s="888"/>
      <c r="J182" s="888"/>
      <c r="K182" s="216" t="s">
        <v>346</v>
      </c>
      <c r="L182" s="217">
        <v>44670</v>
      </c>
    </row>
    <row r="183" spans="2:12" x14ac:dyDescent="0.2">
      <c r="B183" s="322" t="s">
        <v>347</v>
      </c>
      <c r="C183" s="888"/>
      <c r="D183" s="888"/>
      <c r="E183" s="888"/>
      <c r="F183" s="888"/>
      <c r="G183" s="888"/>
      <c r="H183" s="888"/>
      <c r="I183" s="888"/>
      <c r="J183" s="888"/>
      <c r="K183" s="216" t="s">
        <v>348</v>
      </c>
      <c r="L183" s="217">
        <v>44701</v>
      </c>
    </row>
    <row r="184" spans="2:12" x14ac:dyDescent="0.2">
      <c r="B184" s="904" t="s">
        <v>349</v>
      </c>
      <c r="C184" s="888"/>
      <c r="D184" s="888" t="s">
        <v>405</v>
      </c>
      <c r="E184" s="888"/>
      <c r="F184" s="888"/>
      <c r="G184" s="888"/>
      <c r="H184" s="888"/>
      <c r="I184" s="888"/>
      <c r="J184" s="888"/>
      <c r="K184" s="888"/>
      <c r="L184" s="889"/>
    </row>
    <row r="185" spans="2:12" x14ac:dyDescent="0.2">
      <c r="B185" s="904" t="s">
        <v>350</v>
      </c>
      <c r="C185" s="905"/>
      <c r="D185" s="905"/>
      <c r="E185" s="888" t="s">
        <v>402</v>
      </c>
      <c r="F185" s="888"/>
      <c r="G185" s="888"/>
      <c r="H185" s="888"/>
      <c r="I185" s="888"/>
      <c r="J185" s="888"/>
      <c r="K185" s="888"/>
      <c r="L185" s="889"/>
    </row>
    <row r="186" spans="2:12" x14ac:dyDescent="0.2">
      <c r="B186" s="322" t="s">
        <v>351</v>
      </c>
      <c r="C186" s="323"/>
      <c r="D186" s="906"/>
      <c r="E186" s="906"/>
      <c r="F186" s="906"/>
      <c r="G186" s="906"/>
      <c r="H186" s="906"/>
      <c r="I186" s="906"/>
      <c r="J186" s="906"/>
      <c r="K186" s="906"/>
      <c r="L186" s="907"/>
    </row>
    <row r="187" spans="2:12" x14ac:dyDescent="0.2">
      <c r="B187" s="794" t="s">
        <v>352</v>
      </c>
      <c r="C187" s="795"/>
      <c r="D187" s="795"/>
      <c r="E187" s="795"/>
      <c r="F187" s="795"/>
      <c r="G187" s="795"/>
      <c r="H187" s="795"/>
      <c r="I187" s="795"/>
      <c r="J187" s="795"/>
      <c r="K187" s="795"/>
      <c r="L187" s="796"/>
    </row>
    <row r="188" spans="2:12" x14ac:dyDescent="0.2">
      <c r="B188" s="904" t="s">
        <v>353</v>
      </c>
      <c r="C188" s="905"/>
      <c r="D188" s="905"/>
      <c r="E188" s="888"/>
      <c r="F188" s="888"/>
      <c r="G188" s="888"/>
      <c r="H188" s="888"/>
      <c r="I188" s="888"/>
      <c r="J188" s="888"/>
      <c r="K188" s="888"/>
      <c r="L188" s="889"/>
    </row>
    <row r="189" spans="2:12" x14ac:dyDescent="0.2">
      <c r="B189" s="219" t="s">
        <v>321</v>
      </c>
      <c r="C189" s="888"/>
      <c r="D189" s="888"/>
      <c r="E189" s="888"/>
      <c r="F189" s="888"/>
      <c r="G189" s="888"/>
      <c r="H189" s="888"/>
      <c r="I189" s="888"/>
      <c r="J189" s="888"/>
      <c r="K189" s="888"/>
      <c r="L189" s="889"/>
    </row>
    <row r="190" spans="2:12" x14ac:dyDescent="0.2">
      <c r="B190" s="219" t="s">
        <v>351</v>
      </c>
      <c r="C190" s="888"/>
      <c r="D190" s="888"/>
      <c r="E190" s="888"/>
      <c r="F190" s="888"/>
      <c r="G190" s="888"/>
      <c r="H190" s="888"/>
      <c r="I190" s="888"/>
      <c r="J190" s="888"/>
      <c r="K190" s="888"/>
      <c r="L190" s="889"/>
    </row>
    <row r="191" spans="2:12" x14ac:dyDescent="0.2">
      <c r="B191" s="219" t="s">
        <v>354</v>
      </c>
      <c r="C191" s="888"/>
      <c r="D191" s="888"/>
      <c r="E191" s="888"/>
      <c r="F191" s="888"/>
      <c r="G191" s="888"/>
      <c r="H191" s="888"/>
      <c r="I191" s="888"/>
      <c r="J191" s="888"/>
      <c r="K191" s="888"/>
      <c r="L191" s="889"/>
    </row>
    <row r="192" spans="2:12" x14ac:dyDescent="0.2">
      <c r="B192" s="794" t="s">
        <v>355</v>
      </c>
      <c r="C192" s="795"/>
      <c r="D192" s="795"/>
      <c r="E192" s="795"/>
      <c r="F192" s="795"/>
      <c r="G192" s="795"/>
      <c r="H192" s="795"/>
      <c r="I192" s="795"/>
      <c r="J192" s="795"/>
      <c r="K192" s="795"/>
      <c r="L192" s="796"/>
    </row>
    <row r="193" spans="2:12" x14ac:dyDescent="0.2">
      <c r="B193" s="839" t="s">
        <v>356</v>
      </c>
      <c r="C193" s="818"/>
      <c r="D193" s="818"/>
      <c r="E193" s="818"/>
      <c r="F193" s="818"/>
      <c r="G193" s="818"/>
      <c r="H193" s="818"/>
      <c r="I193" s="818"/>
      <c r="J193" s="818"/>
      <c r="K193" s="818"/>
      <c r="L193" s="840"/>
    </row>
    <row r="194" spans="2:12" x14ac:dyDescent="0.2">
      <c r="B194" s="890" t="s">
        <v>357</v>
      </c>
      <c r="C194" s="860"/>
      <c r="D194" s="861"/>
      <c r="E194" s="876" t="s">
        <v>358</v>
      </c>
      <c r="F194" s="877"/>
      <c r="G194" s="877"/>
      <c r="H194" s="877"/>
      <c r="I194" s="877"/>
      <c r="J194" s="877"/>
      <c r="K194" s="878"/>
      <c r="L194" s="891" t="s">
        <v>359</v>
      </c>
    </row>
    <row r="195" spans="2:12" x14ac:dyDescent="0.2">
      <c r="B195" s="890"/>
      <c r="C195" s="860"/>
      <c r="D195" s="861"/>
      <c r="E195" s="879"/>
      <c r="F195" s="880"/>
      <c r="G195" s="880"/>
      <c r="H195" s="880"/>
      <c r="I195" s="880"/>
      <c r="J195" s="880"/>
      <c r="K195" s="881"/>
      <c r="L195" s="892"/>
    </row>
    <row r="196" spans="2:12" x14ac:dyDescent="0.2">
      <c r="B196" s="893" t="s">
        <v>400</v>
      </c>
      <c r="C196" s="782"/>
      <c r="D196" s="894"/>
      <c r="E196" s="784" t="s">
        <v>412</v>
      </c>
      <c r="F196" s="895"/>
      <c r="G196" s="895"/>
      <c r="H196" s="895"/>
      <c r="I196" s="895"/>
      <c r="J196" s="895"/>
      <c r="K196" s="894"/>
      <c r="L196" s="220">
        <v>2</v>
      </c>
    </row>
    <row r="197" spans="2:12" x14ac:dyDescent="0.2">
      <c r="B197" s="800" t="s">
        <v>416</v>
      </c>
      <c r="C197" s="782"/>
      <c r="D197" s="894"/>
      <c r="E197" s="896" t="s">
        <v>417</v>
      </c>
      <c r="F197" s="895"/>
      <c r="G197" s="895"/>
      <c r="H197" s="895"/>
      <c r="I197" s="895"/>
      <c r="J197" s="895"/>
      <c r="K197" s="894"/>
      <c r="L197" s="220">
        <v>1</v>
      </c>
    </row>
    <row r="198" spans="2:12" x14ac:dyDescent="0.2">
      <c r="B198" s="800" t="s">
        <v>411</v>
      </c>
      <c r="C198" s="895"/>
      <c r="D198" s="894"/>
      <c r="E198" s="896" t="s">
        <v>413</v>
      </c>
      <c r="F198" s="895"/>
      <c r="G198" s="895"/>
      <c r="H198" s="895"/>
      <c r="I198" s="895"/>
      <c r="J198" s="895"/>
      <c r="K198" s="894"/>
      <c r="L198" s="221">
        <v>1</v>
      </c>
    </row>
    <row r="199" spans="2:12" x14ac:dyDescent="0.2">
      <c r="B199" s="800"/>
      <c r="C199" s="895"/>
      <c r="D199" s="894"/>
      <c r="E199" s="896"/>
      <c r="F199" s="895"/>
      <c r="G199" s="895"/>
      <c r="H199" s="895"/>
      <c r="I199" s="895"/>
      <c r="J199" s="895"/>
      <c r="K199" s="894"/>
      <c r="L199" s="221"/>
    </row>
    <row r="200" spans="2:12" x14ac:dyDescent="0.2">
      <c r="B200" s="813" t="s">
        <v>360</v>
      </c>
      <c r="C200" s="897"/>
      <c r="D200" s="897"/>
      <c r="E200" s="897"/>
      <c r="F200" s="897"/>
      <c r="G200" s="897"/>
      <c r="H200" s="897"/>
      <c r="I200" s="897"/>
      <c r="J200" s="897"/>
      <c r="K200" s="815"/>
      <c r="L200" s="224">
        <f>SUM(L196:L199)</f>
        <v>4</v>
      </c>
    </row>
    <row r="201" spans="2:12" x14ac:dyDescent="0.2">
      <c r="B201" s="839" t="s">
        <v>361</v>
      </c>
      <c r="C201" s="818"/>
      <c r="D201" s="818"/>
      <c r="E201" s="818"/>
      <c r="F201" s="818"/>
      <c r="G201" s="818"/>
      <c r="H201" s="818"/>
      <c r="I201" s="818"/>
      <c r="J201" s="818"/>
      <c r="K201" s="818"/>
      <c r="L201" s="840"/>
    </row>
    <row r="202" spans="2:12" x14ac:dyDescent="0.2">
      <c r="B202" s="870" t="s">
        <v>362</v>
      </c>
      <c r="C202" s="876" t="s">
        <v>357</v>
      </c>
      <c r="D202" s="878"/>
      <c r="E202" s="876" t="s">
        <v>358</v>
      </c>
      <c r="F202" s="877"/>
      <c r="G202" s="877"/>
      <c r="H202" s="877"/>
      <c r="I202" s="877"/>
      <c r="J202" s="877"/>
      <c r="K202" s="878"/>
      <c r="L202" s="852" t="s">
        <v>359</v>
      </c>
    </row>
    <row r="203" spans="2:12" x14ac:dyDescent="0.2">
      <c r="B203" s="871"/>
      <c r="C203" s="879"/>
      <c r="D203" s="881"/>
      <c r="E203" s="879"/>
      <c r="F203" s="880"/>
      <c r="G203" s="880"/>
      <c r="H203" s="880"/>
      <c r="I203" s="880"/>
      <c r="J203" s="880"/>
      <c r="K203" s="881"/>
      <c r="L203" s="853"/>
    </row>
    <row r="204" spans="2:12" ht="15" customHeight="1" x14ac:dyDescent="0.2">
      <c r="B204" s="358"/>
      <c r="C204" s="913"/>
      <c r="D204" s="855"/>
      <c r="E204" s="784"/>
      <c r="F204" s="895"/>
      <c r="G204" s="895"/>
      <c r="H204" s="895"/>
      <c r="I204" s="895"/>
      <c r="J204" s="895"/>
      <c r="K204" s="894"/>
      <c r="L204" s="321">
        <v>1</v>
      </c>
    </row>
    <row r="205" spans="2:12" x14ac:dyDescent="0.2">
      <c r="B205" s="320"/>
      <c r="C205" s="909"/>
      <c r="D205" s="855"/>
      <c r="E205" s="896"/>
      <c r="F205" s="895"/>
      <c r="G205" s="895"/>
      <c r="H205" s="895"/>
      <c r="I205" s="895"/>
      <c r="J205" s="895"/>
      <c r="K205" s="894"/>
      <c r="L205" s="321"/>
    </row>
    <row r="206" spans="2:12" x14ac:dyDescent="0.2">
      <c r="B206" s="320"/>
      <c r="C206" s="854"/>
      <c r="D206" s="855"/>
      <c r="E206" s="910"/>
      <c r="F206" s="911"/>
      <c r="G206" s="911"/>
      <c r="H206" s="911"/>
      <c r="I206" s="911"/>
      <c r="J206" s="911"/>
      <c r="K206" s="912"/>
      <c r="L206" s="321"/>
    </row>
    <row r="207" spans="2:12" x14ac:dyDescent="0.2">
      <c r="B207" s="320"/>
      <c r="C207" s="854"/>
      <c r="D207" s="855"/>
      <c r="E207" s="910"/>
      <c r="F207" s="911"/>
      <c r="G207" s="911"/>
      <c r="H207" s="911"/>
      <c r="I207" s="911"/>
      <c r="J207" s="911"/>
      <c r="K207" s="912"/>
      <c r="L207" s="321"/>
    </row>
    <row r="208" spans="2:12" x14ac:dyDescent="0.2">
      <c r="B208" s="320"/>
      <c r="C208" s="854"/>
      <c r="D208" s="855"/>
      <c r="E208" s="910"/>
      <c r="F208" s="911"/>
      <c r="G208" s="911"/>
      <c r="H208" s="911"/>
      <c r="I208" s="911"/>
      <c r="J208" s="911"/>
      <c r="K208" s="912"/>
      <c r="L208" s="321"/>
    </row>
    <row r="209" spans="2:12" x14ac:dyDescent="0.2">
      <c r="B209" s="862" t="s">
        <v>360</v>
      </c>
      <c r="C209" s="863"/>
      <c r="D209" s="863"/>
      <c r="E209" s="863"/>
      <c r="F209" s="863"/>
      <c r="G209" s="863"/>
      <c r="H209" s="863"/>
      <c r="I209" s="863"/>
      <c r="J209" s="863"/>
      <c r="K209" s="864"/>
      <c r="L209" s="227">
        <f>SUM(L204:L208)</f>
        <v>1</v>
      </c>
    </row>
    <row r="210" spans="2:12" x14ac:dyDescent="0.2">
      <c r="B210" s="865" t="s">
        <v>406</v>
      </c>
      <c r="C210" s="866"/>
      <c r="D210" s="866"/>
      <c r="E210" s="866"/>
      <c r="F210" s="866"/>
      <c r="G210" s="866"/>
      <c r="H210" s="866"/>
      <c r="I210" s="866"/>
      <c r="J210" s="866"/>
      <c r="K210" s="867"/>
      <c r="L210" s="228">
        <f>L209+L200</f>
        <v>5</v>
      </c>
    </row>
    <row r="211" spans="2:12" x14ac:dyDescent="0.2">
      <c r="B211" s="794" t="s">
        <v>215</v>
      </c>
      <c r="C211" s="795"/>
      <c r="D211" s="795"/>
      <c r="E211" s="795"/>
      <c r="F211" s="795"/>
      <c r="G211" s="795"/>
      <c r="H211" s="795"/>
      <c r="I211" s="795"/>
      <c r="J211" s="795"/>
      <c r="K211" s="795"/>
      <c r="L211" s="796"/>
    </row>
    <row r="212" spans="2:12" x14ac:dyDescent="0.2">
      <c r="B212" s="839" t="s">
        <v>363</v>
      </c>
      <c r="C212" s="818"/>
      <c r="D212" s="818"/>
      <c r="E212" s="818"/>
      <c r="F212" s="818"/>
      <c r="G212" s="818"/>
      <c r="H212" s="818"/>
      <c r="I212" s="818"/>
      <c r="J212" s="839" t="s">
        <v>364</v>
      </c>
      <c r="K212" s="818"/>
      <c r="L212" s="840"/>
    </row>
    <row r="213" spans="2:12" x14ac:dyDescent="0.2">
      <c r="B213" s="870" t="s">
        <v>362</v>
      </c>
      <c r="C213" s="872" t="s">
        <v>29</v>
      </c>
      <c r="D213" s="873"/>
      <c r="E213" s="876" t="s">
        <v>1</v>
      </c>
      <c r="F213" s="877"/>
      <c r="G213" s="877"/>
      <c r="H213" s="878"/>
      <c r="I213" s="882" t="s">
        <v>359</v>
      </c>
      <c r="J213" s="884" t="s">
        <v>29</v>
      </c>
      <c r="K213" s="886" t="s">
        <v>1</v>
      </c>
      <c r="L213" s="882" t="s">
        <v>365</v>
      </c>
    </row>
    <row r="214" spans="2:12" x14ac:dyDescent="0.2">
      <c r="B214" s="871"/>
      <c r="C214" s="874"/>
      <c r="D214" s="875"/>
      <c r="E214" s="879"/>
      <c r="F214" s="880"/>
      <c r="G214" s="880"/>
      <c r="H214" s="881"/>
      <c r="I214" s="883"/>
      <c r="J214" s="885"/>
      <c r="K214" s="887"/>
      <c r="L214" s="883"/>
    </row>
    <row r="215" spans="2:12" x14ac:dyDescent="0.2">
      <c r="B215" s="367" t="s">
        <v>449</v>
      </c>
      <c r="C215" s="914" t="s">
        <v>447</v>
      </c>
      <c r="D215" s="858"/>
      <c r="E215" s="914" t="s">
        <v>448</v>
      </c>
      <c r="F215" s="869"/>
      <c r="G215" s="869"/>
      <c r="H215" s="858"/>
      <c r="I215" s="231">
        <v>1</v>
      </c>
      <c r="J215" s="315"/>
      <c r="K215" s="313"/>
      <c r="L215" s="221"/>
    </row>
    <row r="216" spans="2:12" x14ac:dyDescent="0.2">
      <c r="B216" s="229"/>
      <c r="C216" s="868"/>
      <c r="D216" s="858"/>
      <c r="E216" s="868"/>
      <c r="F216" s="869"/>
      <c r="G216" s="869"/>
      <c r="H216" s="858"/>
      <c r="I216" s="234"/>
      <c r="J216" s="235"/>
      <c r="K216" s="236"/>
      <c r="L216" s="237"/>
    </row>
    <row r="217" spans="2:12" x14ac:dyDescent="0.2">
      <c r="B217" s="229"/>
      <c r="C217" s="868"/>
      <c r="D217" s="858"/>
      <c r="E217" s="868"/>
      <c r="F217" s="869"/>
      <c r="G217" s="869"/>
      <c r="H217" s="858"/>
      <c r="I217" s="239"/>
      <c r="J217" s="230"/>
      <c r="K217" s="238"/>
      <c r="L217" s="220"/>
    </row>
    <row r="218" spans="2:12" x14ac:dyDescent="0.2">
      <c r="B218" s="813" t="s">
        <v>366</v>
      </c>
      <c r="C218" s="814"/>
      <c r="D218" s="814"/>
      <c r="E218" s="814"/>
      <c r="F218" s="814"/>
      <c r="G218" s="814"/>
      <c r="H218" s="815"/>
      <c r="I218" s="252">
        <f>SUM(I215:I217)</f>
        <v>1</v>
      </c>
      <c r="J218" s="816" t="s">
        <v>366</v>
      </c>
      <c r="K218" s="817"/>
      <c r="L218" s="240">
        <f>SUM(L215:L217)</f>
        <v>0</v>
      </c>
    </row>
    <row r="219" spans="2:12" x14ac:dyDescent="0.2">
      <c r="B219" s="813" t="s">
        <v>27</v>
      </c>
      <c r="C219" s="814"/>
      <c r="D219" s="814"/>
      <c r="E219" s="814"/>
      <c r="F219" s="814"/>
      <c r="G219" s="814"/>
      <c r="H219" s="814"/>
      <c r="I219" s="814"/>
      <c r="J219" s="814"/>
      <c r="K219" s="815"/>
      <c r="L219" s="240">
        <f>L218+I218</f>
        <v>1</v>
      </c>
    </row>
    <row r="220" spans="2:12" x14ac:dyDescent="0.2">
      <c r="B220" s="794" t="s">
        <v>388</v>
      </c>
      <c r="C220" s="795"/>
      <c r="D220" s="795"/>
      <c r="E220" s="795"/>
      <c r="F220" s="795"/>
      <c r="G220" s="795"/>
      <c r="H220" s="795"/>
      <c r="I220" s="795"/>
      <c r="J220" s="795"/>
      <c r="K220" s="795"/>
      <c r="L220" s="796"/>
    </row>
    <row r="221" spans="2:12" x14ac:dyDescent="0.2">
      <c r="B221" s="839" t="s">
        <v>368</v>
      </c>
      <c r="C221" s="818"/>
      <c r="D221" s="840"/>
      <c r="E221" s="818" t="s">
        <v>394</v>
      </c>
      <c r="F221" s="818"/>
      <c r="G221" s="819" t="s">
        <v>389</v>
      </c>
      <c r="H221" s="820"/>
      <c r="I221" s="820"/>
      <c r="J221" s="820"/>
      <c r="K221" s="820"/>
      <c r="L221" s="821"/>
    </row>
    <row r="222" spans="2:12" x14ac:dyDescent="0.2">
      <c r="B222" s="822" t="s">
        <v>393</v>
      </c>
      <c r="C222" s="823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824"/>
      <c r="E223" s="268"/>
      <c r="F223" s="826"/>
      <c r="G223" s="819"/>
      <c r="H223" s="820"/>
      <c r="I223" s="820"/>
      <c r="J223" s="820"/>
      <c r="K223" s="820"/>
      <c r="L223" s="821"/>
    </row>
    <row r="224" spans="2:12" x14ac:dyDescent="0.2">
      <c r="B224" s="324"/>
      <c r="C224" s="324"/>
      <c r="D224" s="825"/>
      <c r="E224" s="268"/>
      <c r="F224" s="827"/>
      <c r="G224" s="819"/>
      <c r="H224" s="820"/>
      <c r="I224" s="820"/>
      <c r="J224" s="820"/>
      <c r="K224" s="820"/>
      <c r="L224" s="821"/>
    </row>
    <row r="225" spans="2:12" x14ac:dyDescent="0.2">
      <c r="B225" s="828" t="s">
        <v>367</v>
      </c>
      <c r="C225" s="829"/>
      <c r="D225" s="829"/>
      <c r="E225" s="829"/>
      <c r="F225" s="829"/>
      <c r="G225" s="829"/>
      <c r="H225" s="829"/>
      <c r="I225" s="829"/>
      <c r="J225" s="829"/>
      <c r="K225" s="829"/>
      <c r="L225" s="830"/>
    </row>
    <row r="226" spans="2:12" ht="25.5" x14ac:dyDescent="0.2">
      <c r="B226" s="263" t="s">
        <v>368</v>
      </c>
      <c r="C226" s="831" t="s">
        <v>369</v>
      </c>
      <c r="D226" s="832"/>
      <c r="E226" s="833"/>
      <c r="F226" s="831" t="s">
        <v>370</v>
      </c>
      <c r="G226" s="832"/>
      <c r="H226" s="833"/>
      <c r="I226" s="831" t="s">
        <v>371</v>
      </c>
      <c r="J226" s="833"/>
      <c r="K226" s="241" t="s">
        <v>372</v>
      </c>
      <c r="L226" s="242" t="s">
        <v>373</v>
      </c>
    </row>
    <row r="227" spans="2:12" x14ac:dyDescent="0.2">
      <c r="B227" s="243" t="s">
        <v>374</v>
      </c>
      <c r="C227" s="834" t="s">
        <v>407</v>
      </c>
      <c r="D227" s="835"/>
      <c r="E227" s="836"/>
      <c r="F227" s="837"/>
      <c r="G227" s="838"/>
      <c r="H227" s="314"/>
      <c r="I227" s="837"/>
      <c r="J227" s="838"/>
      <c r="K227" s="266"/>
      <c r="L227" s="245"/>
    </row>
    <row r="228" spans="2:12" x14ac:dyDescent="0.2">
      <c r="B228" s="243" t="s">
        <v>375</v>
      </c>
      <c r="C228" s="834" t="s">
        <v>407</v>
      </c>
      <c r="D228" s="835"/>
      <c r="E228" s="836"/>
      <c r="F228" s="837"/>
      <c r="G228" s="838"/>
      <c r="H228" s="314"/>
      <c r="I228" s="837"/>
      <c r="J228" s="838"/>
      <c r="K228" s="266"/>
      <c r="L228" s="245"/>
    </row>
    <row r="229" spans="2:12" x14ac:dyDescent="0.2">
      <c r="B229" s="243" t="s">
        <v>376</v>
      </c>
      <c r="C229" s="834" t="s">
        <v>407</v>
      </c>
      <c r="D229" s="835"/>
      <c r="E229" s="836"/>
      <c r="F229" s="837"/>
      <c r="G229" s="838"/>
      <c r="H229" s="314"/>
      <c r="I229" s="837"/>
      <c r="J229" s="838"/>
      <c r="K229" s="266"/>
      <c r="L229" s="245"/>
    </row>
    <row r="230" spans="2:12" x14ac:dyDescent="0.2">
      <c r="B230" s="841" t="s">
        <v>377</v>
      </c>
      <c r="C230" s="842"/>
      <c r="D230" s="842"/>
      <c r="E230" s="842"/>
      <c r="F230" s="842"/>
      <c r="G230" s="842"/>
      <c r="H230" s="842"/>
      <c r="I230" s="842"/>
      <c r="J230" s="843"/>
      <c r="K230" s="850" t="s">
        <v>378</v>
      </c>
      <c r="L230" s="851"/>
    </row>
    <row r="231" spans="2:12" x14ac:dyDescent="0.2">
      <c r="B231" s="844"/>
      <c r="C231" s="845"/>
      <c r="D231" s="845"/>
      <c r="E231" s="845"/>
      <c r="F231" s="845"/>
      <c r="G231" s="845"/>
      <c r="H231" s="845"/>
      <c r="I231" s="845"/>
      <c r="J231" s="846"/>
      <c r="K231" s="246" t="s">
        <v>379</v>
      </c>
      <c r="L231" s="245"/>
    </row>
    <row r="232" spans="2:12" x14ac:dyDescent="0.2">
      <c r="B232" s="844"/>
      <c r="C232" s="845"/>
      <c r="D232" s="845"/>
      <c r="E232" s="845"/>
      <c r="F232" s="845"/>
      <c r="G232" s="845"/>
      <c r="H232" s="845"/>
      <c r="I232" s="845"/>
      <c r="J232" s="846"/>
      <c r="K232" s="246" t="s">
        <v>380</v>
      </c>
      <c r="L232" s="245"/>
    </row>
    <row r="233" spans="2:12" ht="13.5" thickBot="1" x14ac:dyDescent="0.25">
      <c r="B233" s="847"/>
      <c r="C233" s="848"/>
      <c r="D233" s="848"/>
      <c r="E233" s="848"/>
      <c r="F233" s="848"/>
      <c r="G233" s="848"/>
      <c r="H233" s="848"/>
      <c r="I233" s="848"/>
      <c r="J233" s="849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94" t="s">
        <v>382</v>
      </c>
      <c r="C236" s="795"/>
      <c r="D236" s="795"/>
      <c r="E236" s="795"/>
      <c r="F236" s="795"/>
      <c r="G236" s="795"/>
      <c r="H236" s="795"/>
      <c r="I236" s="795"/>
      <c r="J236" s="795"/>
      <c r="K236" s="795"/>
      <c r="L236" s="796"/>
    </row>
    <row r="237" spans="2:12" x14ac:dyDescent="0.2">
      <c r="B237" s="300">
        <v>1</v>
      </c>
      <c r="C237" s="781" t="s">
        <v>457</v>
      </c>
      <c r="D237" s="782"/>
      <c r="E237" s="782"/>
      <c r="F237" s="782"/>
      <c r="G237" s="782"/>
      <c r="H237" s="782"/>
      <c r="I237" s="782"/>
      <c r="J237" s="782"/>
      <c r="K237" s="782"/>
      <c r="L237" s="783"/>
    </row>
    <row r="238" spans="2:12" x14ac:dyDescent="0.2">
      <c r="B238" s="339">
        <v>2</v>
      </c>
      <c r="C238" s="781" t="s">
        <v>459</v>
      </c>
      <c r="D238" s="782"/>
      <c r="E238" s="782"/>
      <c r="F238" s="782"/>
      <c r="G238" s="782"/>
      <c r="H238" s="782"/>
      <c r="I238" s="782"/>
      <c r="J238" s="782"/>
      <c r="K238" s="782"/>
      <c r="L238" s="783"/>
    </row>
    <row r="239" spans="2:12" x14ac:dyDescent="0.2">
      <c r="B239" s="356">
        <v>3</v>
      </c>
      <c r="C239" s="801" t="s">
        <v>458</v>
      </c>
      <c r="D239" s="802"/>
      <c r="E239" s="802"/>
      <c r="F239" s="802"/>
      <c r="G239" s="802"/>
      <c r="H239" s="802"/>
      <c r="I239" s="802"/>
      <c r="J239" s="802"/>
      <c r="K239" s="802"/>
      <c r="L239" s="803"/>
    </row>
    <row r="240" spans="2:12" x14ac:dyDescent="0.2">
      <c r="B240" s="356">
        <v>4</v>
      </c>
      <c r="C240" s="801" t="s">
        <v>471</v>
      </c>
      <c r="D240" s="802"/>
      <c r="E240" s="802"/>
      <c r="F240" s="802"/>
      <c r="G240" s="802"/>
      <c r="H240" s="802"/>
      <c r="I240" s="802"/>
      <c r="J240" s="802"/>
      <c r="K240" s="802"/>
      <c r="L240" s="803"/>
    </row>
    <row r="241" spans="2:12" x14ac:dyDescent="0.2">
      <c r="B241" s="339">
        <v>5</v>
      </c>
      <c r="C241" s="784" t="s">
        <v>461</v>
      </c>
      <c r="D241" s="785"/>
      <c r="E241" s="785"/>
      <c r="F241" s="785"/>
      <c r="G241" s="785"/>
      <c r="H241" s="785"/>
      <c r="I241" s="785"/>
      <c r="J241" s="785"/>
      <c r="K241" s="785"/>
      <c r="L241" s="786"/>
    </row>
    <row r="242" spans="2:12" x14ac:dyDescent="0.2">
      <c r="B242" s="300"/>
      <c r="C242" s="784"/>
      <c r="D242" s="785"/>
      <c r="E242" s="785"/>
      <c r="F242" s="785"/>
      <c r="G242" s="785"/>
      <c r="H242" s="785"/>
      <c r="I242" s="785"/>
      <c r="J242" s="785"/>
      <c r="K242" s="785"/>
      <c r="L242" s="786"/>
    </row>
    <row r="243" spans="2:12" x14ac:dyDescent="0.2">
      <c r="B243" s="794" t="s">
        <v>386</v>
      </c>
      <c r="C243" s="795"/>
      <c r="D243" s="795"/>
      <c r="E243" s="795"/>
      <c r="F243" s="795"/>
      <c r="G243" s="795"/>
      <c r="H243" s="795"/>
      <c r="I243" s="795"/>
      <c r="J243" s="795"/>
      <c r="K243" s="795"/>
      <c r="L243" s="796"/>
    </row>
    <row r="244" spans="2:12" x14ac:dyDescent="0.2">
      <c r="B244" s="269">
        <v>1</v>
      </c>
      <c r="C244" s="793" t="s">
        <v>419</v>
      </c>
      <c r="D244" s="782"/>
      <c r="E244" s="782"/>
      <c r="F244" s="782"/>
      <c r="G244" s="782"/>
      <c r="H244" s="782"/>
      <c r="I244" s="782"/>
      <c r="J244" s="782"/>
      <c r="K244" s="782"/>
      <c r="L244" s="783"/>
    </row>
    <row r="245" spans="2:12" x14ac:dyDescent="0.2">
      <c r="B245" s="269"/>
      <c r="C245" s="793"/>
      <c r="D245" s="782"/>
      <c r="E245" s="782"/>
      <c r="F245" s="782"/>
      <c r="G245" s="782"/>
      <c r="H245" s="782"/>
      <c r="I245" s="782"/>
      <c r="J245" s="782"/>
      <c r="K245" s="782"/>
      <c r="L245" s="783"/>
    </row>
    <row r="246" spans="2:12" x14ac:dyDescent="0.2">
      <c r="B246" s="269"/>
      <c r="C246" s="793"/>
      <c r="D246" s="782"/>
      <c r="E246" s="782"/>
      <c r="F246" s="782"/>
      <c r="G246" s="782"/>
      <c r="H246" s="782"/>
      <c r="I246" s="782"/>
      <c r="J246" s="782"/>
      <c r="K246" s="782"/>
      <c r="L246" s="783"/>
    </row>
    <row r="247" spans="2:12" x14ac:dyDescent="0.2">
      <c r="B247" s="794" t="s">
        <v>387</v>
      </c>
      <c r="C247" s="795"/>
      <c r="D247" s="795"/>
      <c r="E247" s="795"/>
      <c r="F247" s="795"/>
      <c r="G247" s="795"/>
      <c r="H247" s="795"/>
      <c r="I247" s="795"/>
      <c r="J247" s="795"/>
      <c r="K247" s="795"/>
      <c r="L247" s="796"/>
    </row>
    <row r="248" spans="2:12" x14ac:dyDescent="0.2">
      <c r="B248" s="269">
        <v>1</v>
      </c>
      <c r="C248" s="781" t="s">
        <v>450</v>
      </c>
      <c r="D248" s="782"/>
      <c r="E248" s="782"/>
      <c r="F248" s="782"/>
      <c r="G248" s="782"/>
      <c r="H248" s="782"/>
      <c r="I248" s="782"/>
      <c r="J248" s="782"/>
      <c r="K248" s="782"/>
      <c r="L248" s="783"/>
    </row>
    <row r="249" spans="2:12" x14ac:dyDescent="0.2">
      <c r="B249" s="269"/>
      <c r="C249" s="793"/>
      <c r="D249" s="782"/>
      <c r="E249" s="782"/>
      <c r="F249" s="782"/>
      <c r="G249" s="782"/>
      <c r="H249" s="782"/>
      <c r="I249" s="782"/>
      <c r="J249" s="782"/>
      <c r="K249" s="782"/>
      <c r="L249" s="783"/>
    </row>
    <row r="250" spans="2:12" x14ac:dyDescent="0.2">
      <c r="B250" s="269"/>
      <c r="C250" s="793"/>
      <c r="D250" s="782"/>
      <c r="E250" s="782"/>
      <c r="F250" s="782"/>
      <c r="G250" s="782"/>
      <c r="H250" s="782"/>
      <c r="I250" s="782"/>
      <c r="J250" s="782"/>
      <c r="K250" s="782"/>
      <c r="L250" s="783"/>
    </row>
    <row r="251" spans="2:12" x14ac:dyDescent="0.2">
      <c r="B251" s="797" t="s">
        <v>383</v>
      </c>
      <c r="C251" s="798"/>
      <c r="D251" s="798"/>
      <c r="E251" s="798"/>
      <c r="F251" s="798"/>
      <c r="G251" s="798"/>
      <c r="H251" s="798"/>
      <c r="I251" s="798"/>
      <c r="J251" s="798"/>
      <c r="K251" s="798"/>
      <c r="L251" s="799"/>
    </row>
    <row r="252" spans="2:12" x14ac:dyDescent="0.2">
      <c r="B252" s="800"/>
      <c r="C252" s="782"/>
      <c r="D252" s="782"/>
      <c r="E252" s="782"/>
      <c r="F252" s="782"/>
      <c r="G252" s="782"/>
      <c r="H252" s="782"/>
      <c r="I252" s="782"/>
      <c r="J252" s="782"/>
      <c r="K252" s="782"/>
      <c r="L252" s="783"/>
    </row>
    <row r="253" spans="2:12" x14ac:dyDescent="0.2">
      <c r="B253" s="800"/>
      <c r="C253" s="782"/>
      <c r="D253" s="782"/>
      <c r="E253" s="782"/>
      <c r="F253" s="782"/>
      <c r="G253" s="782"/>
      <c r="H253" s="782"/>
      <c r="I253" s="782"/>
      <c r="J253" s="782"/>
      <c r="K253" s="782"/>
      <c r="L253" s="783"/>
    </row>
    <row r="254" spans="2:12" x14ac:dyDescent="0.2">
      <c r="B254" s="800"/>
      <c r="C254" s="782"/>
      <c r="D254" s="782"/>
      <c r="E254" s="782"/>
      <c r="F254" s="782"/>
      <c r="G254" s="782"/>
      <c r="H254" s="782"/>
      <c r="I254" s="782"/>
      <c r="J254" s="782"/>
      <c r="K254" s="782"/>
      <c r="L254" s="783"/>
    </row>
    <row r="255" spans="2:12" x14ac:dyDescent="0.2">
      <c r="B255" s="800"/>
      <c r="C255" s="782"/>
      <c r="D255" s="782"/>
      <c r="E255" s="782"/>
      <c r="F255" s="782"/>
      <c r="G255" s="782"/>
      <c r="H255" s="782"/>
      <c r="I255" s="782"/>
      <c r="J255" s="782"/>
      <c r="K255" s="782"/>
      <c r="L255" s="783"/>
    </row>
    <row r="256" spans="2:12" x14ac:dyDescent="0.2">
      <c r="B256" s="804"/>
      <c r="C256" s="805"/>
      <c r="D256" s="805"/>
      <c r="E256" s="805"/>
      <c r="F256" s="805"/>
      <c r="G256" s="316"/>
      <c r="H256" s="805"/>
      <c r="I256" s="805"/>
      <c r="J256" s="805"/>
      <c r="K256" s="805"/>
      <c r="L256" s="810"/>
    </row>
    <row r="257" spans="2:12" x14ac:dyDescent="0.2">
      <c r="B257" s="806"/>
      <c r="C257" s="807"/>
      <c r="D257" s="807"/>
      <c r="E257" s="807"/>
      <c r="F257" s="807"/>
      <c r="G257" s="317"/>
      <c r="H257" s="807"/>
      <c r="I257" s="807"/>
      <c r="J257" s="807"/>
      <c r="K257" s="807"/>
      <c r="L257" s="811"/>
    </row>
    <row r="258" spans="2:12" x14ac:dyDescent="0.2">
      <c r="B258" s="806"/>
      <c r="C258" s="807"/>
      <c r="D258" s="807"/>
      <c r="E258" s="807"/>
      <c r="F258" s="807"/>
      <c r="G258" s="317"/>
      <c r="H258" s="807"/>
      <c r="I258" s="807"/>
      <c r="J258" s="807"/>
      <c r="K258" s="807"/>
      <c r="L258" s="811"/>
    </row>
    <row r="259" spans="2:12" x14ac:dyDescent="0.2">
      <c r="B259" s="808"/>
      <c r="C259" s="809"/>
      <c r="D259" s="809"/>
      <c r="E259" s="809"/>
      <c r="F259" s="809"/>
      <c r="G259" s="318"/>
      <c r="H259" s="809"/>
      <c r="I259" s="809"/>
      <c r="J259" s="809"/>
      <c r="K259" s="809"/>
      <c r="L259" s="812"/>
    </row>
    <row r="260" spans="2:12" ht="13.5" thickBot="1" x14ac:dyDescent="0.25">
      <c r="B260" s="787" t="s">
        <v>384</v>
      </c>
      <c r="C260" s="788"/>
      <c r="D260" s="788"/>
      <c r="E260" s="788"/>
      <c r="F260" s="788"/>
      <c r="G260" s="319"/>
      <c r="H260" s="788" t="s">
        <v>385</v>
      </c>
      <c r="I260" s="788"/>
      <c r="J260" s="788"/>
      <c r="K260" s="788"/>
      <c r="L260" s="789"/>
    </row>
    <row r="262" spans="2:12" ht="13.5" thickBot="1" x14ac:dyDescent="0.25"/>
    <row r="263" spans="2:12" ht="23.25" x14ac:dyDescent="0.2">
      <c r="B263" s="898" t="s">
        <v>336</v>
      </c>
      <c r="C263" s="899"/>
      <c r="D263" s="899"/>
      <c r="E263" s="899"/>
      <c r="F263" s="899"/>
      <c r="G263" s="899"/>
      <c r="H263" s="899"/>
      <c r="I263" s="899"/>
      <c r="J263" s="899"/>
      <c r="K263" s="899"/>
      <c r="L263" s="900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901" t="s">
        <v>338</v>
      </c>
      <c r="E266" s="901"/>
      <c r="F266" s="901"/>
      <c r="G266" s="901"/>
      <c r="H266" s="901"/>
      <c r="I266" s="901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902" t="s">
        <v>340</v>
      </c>
      <c r="E267" s="902"/>
      <c r="F267" s="902"/>
      <c r="G267" s="902"/>
      <c r="H267" s="902"/>
      <c r="I267" s="902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903" t="s">
        <v>342</v>
      </c>
      <c r="E268" s="903"/>
      <c r="F268" s="903"/>
      <c r="G268" s="903"/>
      <c r="H268" s="903"/>
      <c r="I268" s="903"/>
      <c r="J268" s="214"/>
      <c r="K268" s="211" t="s">
        <v>343</v>
      </c>
      <c r="L268" s="255">
        <f>IFERROR(L266-L267,"")</f>
        <v>27</v>
      </c>
    </row>
    <row r="269" spans="2:12" x14ac:dyDescent="0.2">
      <c r="B269" s="794" t="s">
        <v>344</v>
      </c>
      <c r="C269" s="795"/>
      <c r="D269" s="795"/>
      <c r="E269" s="795"/>
      <c r="F269" s="795"/>
      <c r="G269" s="795"/>
      <c r="H269" s="795"/>
      <c r="I269" s="795"/>
      <c r="J269" s="795"/>
      <c r="K269" s="795"/>
      <c r="L269" s="796"/>
    </row>
    <row r="270" spans="2:12" x14ac:dyDescent="0.2">
      <c r="B270" s="904" t="s">
        <v>345</v>
      </c>
      <c r="C270" s="888"/>
      <c r="D270" s="888" t="s">
        <v>404</v>
      </c>
      <c r="E270" s="888"/>
      <c r="F270" s="888"/>
      <c r="G270" s="888"/>
      <c r="H270" s="888"/>
      <c r="I270" s="888"/>
      <c r="J270" s="888"/>
      <c r="K270" s="216" t="s">
        <v>346</v>
      </c>
      <c r="L270" s="217">
        <v>44670</v>
      </c>
    </row>
    <row r="271" spans="2:12" x14ac:dyDescent="0.2">
      <c r="B271" s="337" t="s">
        <v>347</v>
      </c>
      <c r="C271" s="888"/>
      <c r="D271" s="888"/>
      <c r="E271" s="888"/>
      <c r="F271" s="888"/>
      <c r="G271" s="888"/>
      <c r="H271" s="888"/>
      <c r="I271" s="888"/>
      <c r="J271" s="888"/>
      <c r="K271" s="216" t="s">
        <v>348</v>
      </c>
      <c r="L271" s="217">
        <v>44701</v>
      </c>
    </row>
    <row r="272" spans="2:12" x14ac:dyDescent="0.2">
      <c r="B272" s="904" t="s">
        <v>349</v>
      </c>
      <c r="C272" s="888"/>
      <c r="D272" s="888" t="s">
        <v>405</v>
      </c>
      <c r="E272" s="888"/>
      <c r="F272" s="888"/>
      <c r="G272" s="888"/>
      <c r="H272" s="888"/>
      <c r="I272" s="888"/>
      <c r="J272" s="888"/>
      <c r="K272" s="888"/>
      <c r="L272" s="889"/>
    </row>
    <row r="273" spans="2:12" x14ac:dyDescent="0.2">
      <c r="B273" s="904" t="s">
        <v>350</v>
      </c>
      <c r="C273" s="905"/>
      <c r="D273" s="905"/>
      <c r="E273" s="888" t="s">
        <v>402</v>
      </c>
      <c r="F273" s="888"/>
      <c r="G273" s="888"/>
      <c r="H273" s="888"/>
      <c r="I273" s="888"/>
      <c r="J273" s="888"/>
      <c r="K273" s="888"/>
      <c r="L273" s="889"/>
    </row>
    <row r="274" spans="2:12" x14ac:dyDescent="0.2">
      <c r="B274" s="337" t="s">
        <v>351</v>
      </c>
      <c r="C274" s="338"/>
      <c r="D274" s="906"/>
      <c r="E274" s="906"/>
      <c r="F274" s="906"/>
      <c r="G274" s="906"/>
      <c r="H274" s="906"/>
      <c r="I274" s="906"/>
      <c r="J274" s="906"/>
      <c r="K274" s="906"/>
      <c r="L274" s="907"/>
    </row>
    <row r="275" spans="2:12" x14ac:dyDescent="0.2">
      <c r="B275" s="794" t="s">
        <v>352</v>
      </c>
      <c r="C275" s="795"/>
      <c r="D275" s="795"/>
      <c r="E275" s="795"/>
      <c r="F275" s="795"/>
      <c r="G275" s="795"/>
      <c r="H275" s="795"/>
      <c r="I275" s="795"/>
      <c r="J275" s="795"/>
      <c r="K275" s="795"/>
      <c r="L275" s="796"/>
    </row>
    <row r="276" spans="2:12" x14ac:dyDescent="0.2">
      <c r="B276" s="904" t="s">
        <v>353</v>
      </c>
      <c r="C276" s="905"/>
      <c r="D276" s="905"/>
      <c r="E276" s="888"/>
      <c r="F276" s="888"/>
      <c r="G276" s="888"/>
      <c r="H276" s="888"/>
      <c r="I276" s="888"/>
      <c r="J276" s="888"/>
      <c r="K276" s="888"/>
      <c r="L276" s="889"/>
    </row>
    <row r="277" spans="2:12" x14ac:dyDescent="0.2">
      <c r="B277" s="219" t="s">
        <v>321</v>
      </c>
      <c r="C277" s="888"/>
      <c r="D277" s="888"/>
      <c r="E277" s="888"/>
      <c r="F277" s="888"/>
      <c r="G277" s="888"/>
      <c r="H277" s="888"/>
      <c r="I277" s="888"/>
      <c r="J277" s="888"/>
      <c r="K277" s="888"/>
      <c r="L277" s="889"/>
    </row>
    <row r="278" spans="2:12" x14ac:dyDescent="0.2">
      <c r="B278" s="219" t="s">
        <v>351</v>
      </c>
      <c r="C278" s="888"/>
      <c r="D278" s="888"/>
      <c r="E278" s="888"/>
      <c r="F278" s="888"/>
      <c r="G278" s="888"/>
      <c r="H278" s="888"/>
      <c r="I278" s="888"/>
      <c r="J278" s="888"/>
      <c r="K278" s="888"/>
      <c r="L278" s="889"/>
    </row>
    <row r="279" spans="2:12" x14ac:dyDescent="0.2">
      <c r="B279" s="219" t="s">
        <v>354</v>
      </c>
      <c r="C279" s="888"/>
      <c r="D279" s="888"/>
      <c r="E279" s="888"/>
      <c r="F279" s="888"/>
      <c r="G279" s="888"/>
      <c r="H279" s="888"/>
      <c r="I279" s="888"/>
      <c r="J279" s="888"/>
      <c r="K279" s="888"/>
      <c r="L279" s="889"/>
    </row>
    <row r="280" spans="2:12" x14ac:dyDescent="0.2">
      <c r="B280" s="794" t="s">
        <v>355</v>
      </c>
      <c r="C280" s="795"/>
      <c r="D280" s="795"/>
      <c r="E280" s="795"/>
      <c r="F280" s="795"/>
      <c r="G280" s="795"/>
      <c r="H280" s="795"/>
      <c r="I280" s="795"/>
      <c r="J280" s="795"/>
      <c r="K280" s="795"/>
      <c r="L280" s="796"/>
    </row>
    <row r="281" spans="2:12" x14ac:dyDescent="0.2">
      <c r="B281" s="839" t="s">
        <v>356</v>
      </c>
      <c r="C281" s="818"/>
      <c r="D281" s="818"/>
      <c r="E281" s="818"/>
      <c r="F281" s="818"/>
      <c r="G281" s="818"/>
      <c r="H281" s="818"/>
      <c r="I281" s="818"/>
      <c r="J281" s="818"/>
      <c r="K281" s="818"/>
      <c r="L281" s="840"/>
    </row>
    <row r="282" spans="2:12" x14ac:dyDescent="0.2">
      <c r="B282" s="890" t="s">
        <v>357</v>
      </c>
      <c r="C282" s="860"/>
      <c r="D282" s="861"/>
      <c r="E282" s="876" t="s">
        <v>358</v>
      </c>
      <c r="F282" s="877"/>
      <c r="G282" s="877"/>
      <c r="H282" s="877"/>
      <c r="I282" s="877"/>
      <c r="J282" s="877"/>
      <c r="K282" s="878"/>
      <c r="L282" s="891" t="s">
        <v>359</v>
      </c>
    </row>
    <row r="283" spans="2:12" x14ac:dyDescent="0.2">
      <c r="B283" s="890"/>
      <c r="C283" s="860"/>
      <c r="D283" s="861"/>
      <c r="E283" s="879"/>
      <c r="F283" s="880"/>
      <c r="G283" s="880"/>
      <c r="H283" s="880"/>
      <c r="I283" s="880"/>
      <c r="J283" s="880"/>
      <c r="K283" s="881"/>
      <c r="L283" s="892"/>
    </row>
    <row r="284" spans="2:12" x14ac:dyDescent="0.2">
      <c r="B284" s="893" t="s">
        <v>400</v>
      </c>
      <c r="C284" s="782"/>
      <c r="D284" s="894"/>
      <c r="E284" s="784" t="s">
        <v>412</v>
      </c>
      <c r="F284" s="895"/>
      <c r="G284" s="895"/>
      <c r="H284" s="895"/>
      <c r="I284" s="895"/>
      <c r="J284" s="895"/>
      <c r="K284" s="894"/>
      <c r="L284" s="220">
        <v>2</v>
      </c>
    </row>
    <row r="285" spans="2:12" x14ac:dyDescent="0.2">
      <c r="B285" s="800" t="s">
        <v>416</v>
      </c>
      <c r="C285" s="782"/>
      <c r="D285" s="894"/>
      <c r="E285" s="896" t="s">
        <v>417</v>
      </c>
      <c r="F285" s="895"/>
      <c r="G285" s="895"/>
      <c r="H285" s="895"/>
      <c r="I285" s="895"/>
      <c r="J285" s="895"/>
      <c r="K285" s="894"/>
      <c r="L285" s="220">
        <v>1</v>
      </c>
    </row>
    <row r="286" spans="2:12" x14ac:dyDescent="0.2">
      <c r="B286" s="800" t="s">
        <v>411</v>
      </c>
      <c r="C286" s="895"/>
      <c r="D286" s="894"/>
      <c r="E286" s="896" t="s">
        <v>413</v>
      </c>
      <c r="F286" s="895"/>
      <c r="G286" s="895"/>
      <c r="H286" s="895"/>
      <c r="I286" s="895"/>
      <c r="J286" s="895"/>
      <c r="K286" s="894"/>
      <c r="L286" s="221">
        <v>1</v>
      </c>
    </row>
    <row r="287" spans="2:12" x14ac:dyDescent="0.2">
      <c r="B287" s="800"/>
      <c r="C287" s="895"/>
      <c r="D287" s="894"/>
      <c r="E287" s="896"/>
      <c r="F287" s="895"/>
      <c r="G287" s="895"/>
      <c r="H287" s="895"/>
      <c r="I287" s="895"/>
      <c r="J287" s="895"/>
      <c r="K287" s="894"/>
      <c r="L287" s="221"/>
    </row>
    <row r="288" spans="2:12" x14ac:dyDescent="0.2">
      <c r="B288" s="813" t="s">
        <v>360</v>
      </c>
      <c r="C288" s="897"/>
      <c r="D288" s="897"/>
      <c r="E288" s="897"/>
      <c r="F288" s="897"/>
      <c r="G288" s="897"/>
      <c r="H288" s="897"/>
      <c r="I288" s="897"/>
      <c r="J288" s="897"/>
      <c r="K288" s="815"/>
      <c r="L288" s="224">
        <f>SUM(L284:L287)</f>
        <v>4</v>
      </c>
    </row>
    <row r="289" spans="2:12" x14ac:dyDescent="0.2">
      <c r="B289" s="839" t="s">
        <v>361</v>
      </c>
      <c r="C289" s="818"/>
      <c r="D289" s="818"/>
      <c r="E289" s="818"/>
      <c r="F289" s="818"/>
      <c r="G289" s="818"/>
      <c r="H289" s="818"/>
      <c r="I289" s="818"/>
      <c r="J289" s="818"/>
      <c r="K289" s="818"/>
      <c r="L289" s="840"/>
    </row>
    <row r="290" spans="2:12" x14ac:dyDescent="0.2">
      <c r="B290" s="870" t="s">
        <v>362</v>
      </c>
      <c r="C290" s="876" t="s">
        <v>357</v>
      </c>
      <c r="D290" s="878"/>
      <c r="E290" s="876" t="s">
        <v>358</v>
      </c>
      <c r="F290" s="877"/>
      <c r="G290" s="877"/>
      <c r="H290" s="877"/>
      <c r="I290" s="877"/>
      <c r="J290" s="877"/>
      <c r="K290" s="878"/>
      <c r="L290" s="852" t="s">
        <v>359</v>
      </c>
    </row>
    <row r="291" spans="2:12" x14ac:dyDescent="0.2">
      <c r="B291" s="871"/>
      <c r="C291" s="879"/>
      <c r="D291" s="881"/>
      <c r="E291" s="879"/>
      <c r="F291" s="880"/>
      <c r="G291" s="880"/>
      <c r="H291" s="880"/>
      <c r="I291" s="880"/>
      <c r="J291" s="880"/>
      <c r="K291" s="881"/>
      <c r="L291" s="853"/>
    </row>
    <row r="292" spans="2:12" x14ac:dyDescent="0.2">
      <c r="B292" s="335"/>
      <c r="C292" s="854"/>
      <c r="D292" s="855"/>
      <c r="E292" s="856"/>
      <c r="F292" s="857"/>
      <c r="G292" s="857"/>
      <c r="H292" s="857"/>
      <c r="I292" s="857"/>
      <c r="J292" s="857"/>
      <c r="K292" s="858"/>
      <c r="L292" s="336"/>
    </row>
    <row r="293" spans="2:12" x14ac:dyDescent="0.2">
      <c r="B293" s="335"/>
      <c r="C293" s="854"/>
      <c r="D293" s="855"/>
      <c r="E293" s="856"/>
      <c r="F293" s="857"/>
      <c r="G293" s="857"/>
      <c r="H293" s="857"/>
      <c r="I293" s="857"/>
      <c r="J293" s="857"/>
      <c r="K293" s="858"/>
      <c r="L293" s="336"/>
    </row>
    <row r="294" spans="2:12" x14ac:dyDescent="0.2">
      <c r="B294" s="335"/>
      <c r="C294" s="854"/>
      <c r="D294" s="855"/>
      <c r="E294" s="859"/>
      <c r="F294" s="860"/>
      <c r="G294" s="860"/>
      <c r="H294" s="860"/>
      <c r="I294" s="860"/>
      <c r="J294" s="860"/>
      <c r="K294" s="861"/>
      <c r="L294" s="336"/>
    </row>
    <row r="295" spans="2:12" x14ac:dyDescent="0.2">
      <c r="B295" s="335"/>
      <c r="C295" s="854"/>
      <c r="D295" s="855"/>
      <c r="E295" s="859"/>
      <c r="F295" s="860"/>
      <c r="G295" s="860"/>
      <c r="H295" s="860"/>
      <c r="I295" s="860"/>
      <c r="J295" s="860"/>
      <c r="K295" s="861"/>
      <c r="L295" s="336"/>
    </row>
    <row r="296" spans="2:12" x14ac:dyDescent="0.2">
      <c r="B296" s="335"/>
      <c r="C296" s="854"/>
      <c r="D296" s="855"/>
      <c r="E296" s="859"/>
      <c r="F296" s="860"/>
      <c r="G296" s="860"/>
      <c r="H296" s="860"/>
      <c r="I296" s="860"/>
      <c r="J296" s="860"/>
      <c r="K296" s="861"/>
      <c r="L296" s="336"/>
    </row>
    <row r="297" spans="2:12" x14ac:dyDescent="0.2">
      <c r="B297" s="862" t="s">
        <v>360</v>
      </c>
      <c r="C297" s="863"/>
      <c r="D297" s="863"/>
      <c r="E297" s="863"/>
      <c r="F297" s="863"/>
      <c r="G297" s="863"/>
      <c r="H297" s="863"/>
      <c r="I297" s="863"/>
      <c r="J297" s="863"/>
      <c r="K297" s="864"/>
      <c r="L297" s="227">
        <f>SUM(L292:L296)</f>
        <v>0</v>
      </c>
    </row>
    <row r="298" spans="2:12" x14ac:dyDescent="0.2">
      <c r="B298" s="865" t="s">
        <v>406</v>
      </c>
      <c r="C298" s="866"/>
      <c r="D298" s="866"/>
      <c r="E298" s="866"/>
      <c r="F298" s="866"/>
      <c r="G298" s="866"/>
      <c r="H298" s="866"/>
      <c r="I298" s="866"/>
      <c r="J298" s="866"/>
      <c r="K298" s="867"/>
      <c r="L298" s="228">
        <f>L297+L288</f>
        <v>4</v>
      </c>
    </row>
    <row r="299" spans="2:12" x14ac:dyDescent="0.2">
      <c r="B299" s="794" t="s">
        <v>215</v>
      </c>
      <c r="C299" s="795"/>
      <c r="D299" s="795"/>
      <c r="E299" s="795"/>
      <c r="F299" s="795"/>
      <c r="G299" s="795"/>
      <c r="H299" s="795"/>
      <c r="I299" s="795"/>
      <c r="J299" s="795"/>
      <c r="K299" s="795"/>
      <c r="L299" s="796"/>
    </row>
    <row r="300" spans="2:12" x14ac:dyDescent="0.2">
      <c r="B300" s="839" t="s">
        <v>363</v>
      </c>
      <c r="C300" s="818"/>
      <c r="D300" s="818"/>
      <c r="E300" s="818"/>
      <c r="F300" s="818"/>
      <c r="G300" s="818"/>
      <c r="H300" s="818"/>
      <c r="I300" s="818"/>
      <c r="J300" s="839" t="s">
        <v>364</v>
      </c>
      <c r="K300" s="818"/>
      <c r="L300" s="840"/>
    </row>
    <row r="301" spans="2:12" x14ac:dyDescent="0.2">
      <c r="B301" s="870" t="s">
        <v>362</v>
      </c>
      <c r="C301" s="872" t="s">
        <v>29</v>
      </c>
      <c r="D301" s="873"/>
      <c r="E301" s="876" t="s">
        <v>1</v>
      </c>
      <c r="F301" s="877"/>
      <c r="G301" s="877"/>
      <c r="H301" s="878"/>
      <c r="I301" s="882" t="s">
        <v>359</v>
      </c>
      <c r="J301" s="884" t="s">
        <v>29</v>
      </c>
      <c r="K301" s="886" t="s">
        <v>1</v>
      </c>
      <c r="L301" s="882" t="s">
        <v>365</v>
      </c>
    </row>
    <row r="302" spans="2:12" x14ac:dyDescent="0.2">
      <c r="B302" s="871"/>
      <c r="C302" s="874"/>
      <c r="D302" s="875"/>
      <c r="E302" s="879"/>
      <c r="F302" s="880"/>
      <c r="G302" s="880"/>
      <c r="H302" s="881"/>
      <c r="I302" s="883"/>
      <c r="J302" s="885"/>
      <c r="K302" s="887"/>
      <c r="L302" s="883"/>
    </row>
    <row r="303" spans="2:12" x14ac:dyDescent="0.2">
      <c r="B303" s="229"/>
      <c r="C303" s="868"/>
      <c r="D303" s="858"/>
      <c r="E303" s="868"/>
      <c r="F303" s="869"/>
      <c r="G303" s="869"/>
      <c r="H303" s="858"/>
      <c r="I303" s="231"/>
      <c r="J303" s="334"/>
      <c r="K303" s="326"/>
      <c r="L303" s="221"/>
    </row>
    <row r="304" spans="2:12" x14ac:dyDescent="0.2">
      <c r="B304" s="229"/>
      <c r="C304" s="868"/>
      <c r="D304" s="858"/>
      <c r="E304" s="868"/>
      <c r="F304" s="869"/>
      <c r="G304" s="869"/>
      <c r="H304" s="858"/>
      <c r="I304" s="234"/>
      <c r="J304" s="235"/>
      <c r="K304" s="236"/>
      <c r="L304" s="237"/>
    </row>
    <row r="305" spans="2:12" x14ac:dyDescent="0.2">
      <c r="B305" s="229"/>
      <c r="C305" s="868"/>
      <c r="D305" s="858"/>
      <c r="E305" s="868"/>
      <c r="F305" s="869"/>
      <c r="G305" s="869"/>
      <c r="H305" s="858"/>
      <c r="I305" s="239"/>
      <c r="J305" s="230"/>
      <c r="K305" s="238"/>
      <c r="L305" s="220"/>
    </row>
    <row r="306" spans="2:12" x14ac:dyDescent="0.2">
      <c r="B306" s="813" t="s">
        <v>366</v>
      </c>
      <c r="C306" s="814"/>
      <c r="D306" s="814"/>
      <c r="E306" s="814"/>
      <c r="F306" s="814"/>
      <c r="G306" s="814"/>
      <c r="H306" s="815"/>
      <c r="I306" s="252">
        <f>SUM(I303:I305)</f>
        <v>0</v>
      </c>
      <c r="J306" s="816" t="s">
        <v>366</v>
      </c>
      <c r="K306" s="817"/>
      <c r="L306" s="240">
        <f>SUM(L303:L305)</f>
        <v>0</v>
      </c>
    </row>
    <row r="307" spans="2:12" x14ac:dyDescent="0.2">
      <c r="B307" s="813" t="s">
        <v>27</v>
      </c>
      <c r="C307" s="814"/>
      <c r="D307" s="814"/>
      <c r="E307" s="814"/>
      <c r="F307" s="814"/>
      <c r="G307" s="814"/>
      <c r="H307" s="814"/>
      <c r="I307" s="814"/>
      <c r="J307" s="814"/>
      <c r="K307" s="815"/>
      <c r="L307" s="240">
        <f>L306+I306</f>
        <v>0</v>
      </c>
    </row>
    <row r="308" spans="2:12" x14ac:dyDescent="0.2">
      <c r="B308" s="794" t="s">
        <v>388</v>
      </c>
      <c r="C308" s="795"/>
      <c r="D308" s="795"/>
      <c r="E308" s="795"/>
      <c r="F308" s="795"/>
      <c r="G308" s="795"/>
      <c r="H308" s="795"/>
      <c r="I308" s="795"/>
      <c r="J308" s="795"/>
      <c r="K308" s="795"/>
      <c r="L308" s="796"/>
    </row>
    <row r="309" spans="2:12" x14ac:dyDescent="0.2">
      <c r="B309" s="839" t="s">
        <v>368</v>
      </c>
      <c r="C309" s="818"/>
      <c r="D309" s="840"/>
      <c r="E309" s="818" t="s">
        <v>394</v>
      </c>
      <c r="F309" s="818"/>
      <c r="G309" s="819" t="s">
        <v>389</v>
      </c>
      <c r="H309" s="820"/>
      <c r="I309" s="820"/>
      <c r="J309" s="820"/>
      <c r="K309" s="820"/>
      <c r="L309" s="821"/>
    </row>
    <row r="310" spans="2:12" x14ac:dyDescent="0.2">
      <c r="B310" s="822" t="s">
        <v>393</v>
      </c>
      <c r="C310" s="823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824"/>
      <c r="E311" s="268"/>
      <c r="F311" s="826"/>
      <c r="G311" s="819"/>
      <c r="H311" s="820"/>
      <c r="I311" s="820"/>
      <c r="J311" s="820"/>
      <c r="K311" s="820"/>
      <c r="L311" s="821"/>
    </row>
    <row r="312" spans="2:12" x14ac:dyDescent="0.2">
      <c r="B312" s="324"/>
      <c r="C312" s="324"/>
      <c r="D312" s="825"/>
      <c r="E312" s="268"/>
      <c r="F312" s="827"/>
      <c r="G312" s="819"/>
      <c r="H312" s="820"/>
      <c r="I312" s="820"/>
      <c r="J312" s="820"/>
      <c r="K312" s="820"/>
      <c r="L312" s="821"/>
    </row>
    <row r="313" spans="2:12" x14ac:dyDescent="0.2">
      <c r="B313" s="828" t="s">
        <v>367</v>
      </c>
      <c r="C313" s="829"/>
      <c r="D313" s="829"/>
      <c r="E313" s="829"/>
      <c r="F313" s="829"/>
      <c r="G313" s="829"/>
      <c r="H313" s="829"/>
      <c r="I313" s="829"/>
      <c r="J313" s="829"/>
      <c r="K313" s="829"/>
      <c r="L313" s="830"/>
    </row>
    <row r="314" spans="2:12" ht="25.5" x14ac:dyDescent="0.2">
      <c r="B314" s="263" t="s">
        <v>368</v>
      </c>
      <c r="C314" s="831" t="s">
        <v>369</v>
      </c>
      <c r="D314" s="832"/>
      <c r="E314" s="833"/>
      <c r="F314" s="831" t="s">
        <v>370</v>
      </c>
      <c r="G314" s="832"/>
      <c r="H314" s="833"/>
      <c r="I314" s="831" t="s">
        <v>371</v>
      </c>
      <c r="J314" s="833"/>
      <c r="K314" s="241" t="s">
        <v>372</v>
      </c>
      <c r="L314" s="242" t="s">
        <v>373</v>
      </c>
    </row>
    <row r="315" spans="2:12" x14ac:dyDescent="0.2">
      <c r="B315" s="243" t="s">
        <v>374</v>
      </c>
      <c r="C315" s="834" t="s">
        <v>407</v>
      </c>
      <c r="D315" s="835"/>
      <c r="E315" s="836"/>
      <c r="F315" s="837"/>
      <c r="G315" s="838"/>
      <c r="H315" s="330"/>
      <c r="I315" s="837"/>
      <c r="J315" s="838"/>
      <c r="K315" s="266"/>
      <c r="L315" s="245"/>
    </row>
    <row r="316" spans="2:12" x14ac:dyDescent="0.2">
      <c r="B316" s="243" t="s">
        <v>375</v>
      </c>
      <c r="C316" s="834" t="s">
        <v>407</v>
      </c>
      <c r="D316" s="835"/>
      <c r="E316" s="836"/>
      <c r="F316" s="837"/>
      <c r="G316" s="838"/>
      <c r="H316" s="330"/>
      <c r="I316" s="837"/>
      <c r="J316" s="838"/>
      <c r="K316" s="266"/>
      <c r="L316" s="245"/>
    </row>
    <row r="317" spans="2:12" x14ac:dyDescent="0.2">
      <c r="B317" s="243" t="s">
        <v>376</v>
      </c>
      <c r="C317" s="834" t="s">
        <v>407</v>
      </c>
      <c r="D317" s="835"/>
      <c r="E317" s="836"/>
      <c r="F317" s="837"/>
      <c r="G317" s="838"/>
      <c r="H317" s="330"/>
      <c r="I317" s="837"/>
      <c r="J317" s="838"/>
      <c r="K317" s="266"/>
      <c r="L317" s="245"/>
    </row>
    <row r="318" spans="2:12" x14ac:dyDescent="0.2">
      <c r="B318" s="841" t="s">
        <v>377</v>
      </c>
      <c r="C318" s="842"/>
      <c r="D318" s="842"/>
      <c r="E318" s="842"/>
      <c r="F318" s="842"/>
      <c r="G318" s="842"/>
      <c r="H318" s="842"/>
      <c r="I318" s="842"/>
      <c r="J318" s="843"/>
      <c r="K318" s="850" t="s">
        <v>378</v>
      </c>
      <c r="L318" s="851"/>
    </row>
    <row r="319" spans="2:12" x14ac:dyDescent="0.2">
      <c r="B319" s="844"/>
      <c r="C319" s="845"/>
      <c r="D319" s="845"/>
      <c r="E319" s="845"/>
      <c r="F319" s="845"/>
      <c r="G319" s="845"/>
      <c r="H319" s="845"/>
      <c r="I319" s="845"/>
      <c r="J319" s="846"/>
      <c r="K319" s="246" t="s">
        <v>379</v>
      </c>
      <c r="L319" s="245"/>
    </row>
    <row r="320" spans="2:12" x14ac:dyDescent="0.2">
      <c r="B320" s="844"/>
      <c r="C320" s="845"/>
      <c r="D320" s="845"/>
      <c r="E320" s="845"/>
      <c r="F320" s="845"/>
      <c r="G320" s="845"/>
      <c r="H320" s="845"/>
      <c r="I320" s="845"/>
      <c r="J320" s="846"/>
      <c r="K320" s="246" t="s">
        <v>380</v>
      </c>
      <c r="L320" s="245"/>
    </row>
    <row r="321" spans="2:12" ht="13.5" thickBot="1" x14ac:dyDescent="0.25">
      <c r="B321" s="847"/>
      <c r="C321" s="848"/>
      <c r="D321" s="848"/>
      <c r="E321" s="848"/>
      <c r="F321" s="848"/>
      <c r="G321" s="848"/>
      <c r="H321" s="848"/>
      <c r="I321" s="848"/>
      <c r="J321" s="849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94" t="s">
        <v>382</v>
      </c>
      <c r="C324" s="795"/>
      <c r="D324" s="795"/>
      <c r="E324" s="795"/>
      <c r="F324" s="795"/>
      <c r="G324" s="795"/>
      <c r="H324" s="795"/>
      <c r="I324" s="795"/>
      <c r="J324" s="795"/>
      <c r="K324" s="795"/>
      <c r="L324" s="796"/>
    </row>
    <row r="325" spans="2:12" x14ac:dyDescent="0.2">
      <c r="B325" s="300">
        <v>1</v>
      </c>
      <c r="C325" s="781" t="s">
        <v>457</v>
      </c>
      <c r="D325" s="782"/>
      <c r="E325" s="782"/>
      <c r="F325" s="782"/>
      <c r="G325" s="782"/>
      <c r="H325" s="782"/>
      <c r="I325" s="782"/>
      <c r="J325" s="782"/>
      <c r="K325" s="782"/>
      <c r="L325" s="783"/>
    </row>
    <row r="326" spans="2:12" x14ac:dyDescent="0.2">
      <c r="B326" s="339">
        <v>2</v>
      </c>
      <c r="C326" s="781" t="s">
        <v>460</v>
      </c>
      <c r="D326" s="782"/>
      <c r="E326" s="782"/>
      <c r="F326" s="782"/>
      <c r="G326" s="782"/>
      <c r="H326" s="782"/>
      <c r="I326" s="782"/>
      <c r="J326" s="782"/>
      <c r="K326" s="782"/>
      <c r="L326" s="783"/>
    </row>
    <row r="327" spans="2:12" x14ac:dyDescent="0.2">
      <c r="B327" s="339">
        <v>3</v>
      </c>
      <c r="C327" s="784" t="s">
        <v>462</v>
      </c>
      <c r="D327" s="785"/>
      <c r="E327" s="785"/>
      <c r="F327" s="785"/>
      <c r="G327" s="785"/>
      <c r="H327" s="785"/>
      <c r="I327" s="785"/>
      <c r="J327" s="785"/>
      <c r="K327" s="785"/>
      <c r="L327" s="786"/>
    </row>
    <row r="328" spans="2:12" x14ac:dyDescent="0.2">
      <c r="B328" s="356">
        <v>4</v>
      </c>
      <c r="C328" s="784" t="s">
        <v>432</v>
      </c>
      <c r="D328" s="785"/>
      <c r="E328" s="785"/>
      <c r="F328" s="785"/>
      <c r="G328" s="785"/>
      <c r="H328" s="785"/>
      <c r="I328" s="785"/>
      <c r="J328" s="785"/>
      <c r="K328" s="785"/>
      <c r="L328" s="786"/>
    </row>
    <row r="329" spans="2:12" x14ac:dyDescent="0.2">
      <c r="B329" s="356"/>
      <c r="C329" s="801"/>
      <c r="D329" s="802"/>
      <c r="E329" s="802"/>
      <c r="F329" s="802"/>
      <c r="G329" s="802"/>
      <c r="H329" s="802"/>
      <c r="I329" s="802"/>
      <c r="J329" s="802"/>
      <c r="K329" s="802"/>
      <c r="L329" s="803"/>
    </row>
    <row r="330" spans="2:12" x14ac:dyDescent="0.2">
      <c r="B330" s="300"/>
      <c r="C330" s="784"/>
      <c r="D330" s="785"/>
      <c r="E330" s="785"/>
      <c r="F330" s="785"/>
      <c r="G330" s="785"/>
      <c r="H330" s="785"/>
      <c r="I330" s="785"/>
      <c r="J330" s="785"/>
      <c r="K330" s="785"/>
      <c r="L330" s="786"/>
    </row>
    <row r="331" spans="2:12" x14ac:dyDescent="0.2">
      <c r="B331" s="794" t="s">
        <v>386</v>
      </c>
      <c r="C331" s="795"/>
      <c r="D331" s="795"/>
      <c r="E331" s="795"/>
      <c r="F331" s="795"/>
      <c r="G331" s="795"/>
      <c r="H331" s="795"/>
      <c r="I331" s="795"/>
      <c r="J331" s="795"/>
      <c r="K331" s="795"/>
      <c r="L331" s="796"/>
    </row>
    <row r="332" spans="2:12" x14ac:dyDescent="0.2">
      <c r="B332" s="269">
        <v>1</v>
      </c>
      <c r="C332" s="793" t="s">
        <v>419</v>
      </c>
      <c r="D332" s="782"/>
      <c r="E332" s="782"/>
      <c r="F332" s="782"/>
      <c r="G332" s="782"/>
      <c r="H332" s="782"/>
      <c r="I332" s="782"/>
      <c r="J332" s="782"/>
      <c r="K332" s="782"/>
      <c r="L332" s="783"/>
    </row>
    <row r="333" spans="2:12" x14ac:dyDescent="0.2">
      <c r="B333" s="269"/>
      <c r="C333" s="793"/>
      <c r="D333" s="782"/>
      <c r="E333" s="782"/>
      <c r="F333" s="782"/>
      <c r="G333" s="782"/>
      <c r="H333" s="782"/>
      <c r="I333" s="782"/>
      <c r="J333" s="782"/>
      <c r="K333" s="782"/>
      <c r="L333" s="783"/>
    </row>
    <row r="334" spans="2:12" x14ac:dyDescent="0.2">
      <c r="B334" s="269"/>
      <c r="C334" s="793"/>
      <c r="D334" s="782"/>
      <c r="E334" s="782"/>
      <c r="F334" s="782"/>
      <c r="G334" s="782"/>
      <c r="H334" s="782"/>
      <c r="I334" s="782"/>
      <c r="J334" s="782"/>
      <c r="K334" s="782"/>
      <c r="L334" s="783"/>
    </row>
    <row r="335" spans="2:12" x14ac:dyDescent="0.2">
      <c r="B335" s="794" t="s">
        <v>387</v>
      </c>
      <c r="C335" s="795"/>
      <c r="D335" s="795"/>
      <c r="E335" s="795"/>
      <c r="F335" s="795"/>
      <c r="G335" s="795"/>
      <c r="H335" s="795"/>
      <c r="I335" s="795"/>
      <c r="J335" s="795"/>
      <c r="K335" s="795"/>
      <c r="L335" s="796"/>
    </row>
    <row r="336" spans="2:12" x14ac:dyDescent="0.2">
      <c r="B336" s="269"/>
      <c r="C336" s="793"/>
      <c r="D336" s="782"/>
      <c r="E336" s="782"/>
      <c r="F336" s="782"/>
      <c r="G336" s="782"/>
      <c r="H336" s="782"/>
      <c r="I336" s="782"/>
      <c r="J336" s="782"/>
      <c r="K336" s="782"/>
      <c r="L336" s="783"/>
    </row>
    <row r="337" spans="2:12" x14ac:dyDescent="0.2">
      <c r="B337" s="269"/>
      <c r="C337" s="793"/>
      <c r="D337" s="782"/>
      <c r="E337" s="782"/>
      <c r="F337" s="782"/>
      <c r="G337" s="782"/>
      <c r="H337" s="782"/>
      <c r="I337" s="782"/>
      <c r="J337" s="782"/>
      <c r="K337" s="782"/>
      <c r="L337" s="783"/>
    </row>
    <row r="338" spans="2:12" x14ac:dyDescent="0.2">
      <c r="B338" s="269"/>
      <c r="C338" s="793"/>
      <c r="D338" s="782"/>
      <c r="E338" s="782"/>
      <c r="F338" s="782"/>
      <c r="G338" s="782"/>
      <c r="H338" s="782"/>
      <c r="I338" s="782"/>
      <c r="J338" s="782"/>
      <c r="K338" s="782"/>
      <c r="L338" s="783"/>
    </row>
    <row r="339" spans="2:12" x14ac:dyDescent="0.2">
      <c r="B339" s="797" t="s">
        <v>383</v>
      </c>
      <c r="C339" s="798"/>
      <c r="D339" s="798"/>
      <c r="E339" s="798"/>
      <c r="F339" s="798"/>
      <c r="G339" s="798"/>
      <c r="H339" s="798"/>
      <c r="I339" s="798"/>
      <c r="J339" s="798"/>
      <c r="K339" s="798"/>
      <c r="L339" s="799"/>
    </row>
    <row r="340" spans="2:12" x14ac:dyDescent="0.2">
      <c r="B340" s="800" t="s">
        <v>446</v>
      </c>
      <c r="C340" s="782"/>
      <c r="D340" s="782"/>
      <c r="E340" s="782"/>
      <c r="F340" s="782"/>
      <c r="G340" s="782"/>
      <c r="H340" s="782"/>
      <c r="I340" s="782"/>
      <c r="J340" s="782"/>
      <c r="K340" s="782"/>
      <c r="L340" s="783"/>
    </row>
    <row r="341" spans="2:12" x14ac:dyDescent="0.2">
      <c r="B341" s="800"/>
      <c r="C341" s="782"/>
      <c r="D341" s="782"/>
      <c r="E341" s="782"/>
      <c r="F341" s="782"/>
      <c r="G341" s="782"/>
      <c r="H341" s="782"/>
      <c r="I341" s="782"/>
      <c r="J341" s="782"/>
      <c r="K341" s="782"/>
      <c r="L341" s="783"/>
    </row>
    <row r="342" spans="2:12" x14ac:dyDescent="0.2">
      <c r="B342" s="800"/>
      <c r="C342" s="782"/>
      <c r="D342" s="782"/>
      <c r="E342" s="782"/>
      <c r="F342" s="782"/>
      <c r="G342" s="782"/>
      <c r="H342" s="782"/>
      <c r="I342" s="782"/>
      <c r="J342" s="782"/>
      <c r="K342" s="782"/>
      <c r="L342" s="783"/>
    </row>
    <row r="343" spans="2:12" x14ac:dyDescent="0.2">
      <c r="B343" s="800"/>
      <c r="C343" s="782"/>
      <c r="D343" s="782"/>
      <c r="E343" s="782"/>
      <c r="F343" s="782"/>
      <c r="G343" s="782"/>
      <c r="H343" s="782"/>
      <c r="I343" s="782"/>
      <c r="J343" s="782"/>
      <c r="K343" s="782"/>
      <c r="L343" s="783"/>
    </row>
    <row r="344" spans="2:12" x14ac:dyDescent="0.2">
      <c r="B344" s="804"/>
      <c r="C344" s="805"/>
      <c r="D344" s="805"/>
      <c r="E344" s="805"/>
      <c r="F344" s="805"/>
      <c r="G344" s="327"/>
      <c r="H344" s="805"/>
      <c r="I344" s="805"/>
      <c r="J344" s="805"/>
      <c r="K344" s="805"/>
      <c r="L344" s="810"/>
    </row>
    <row r="345" spans="2:12" x14ac:dyDescent="0.2">
      <c r="B345" s="806"/>
      <c r="C345" s="807"/>
      <c r="D345" s="807"/>
      <c r="E345" s="807"/>
      <c r="F345" s="807"/>
      <c r="G345" s="328"/>
      <c r="H345" s="807"/>
      <c r="I345" s="807"/>
      <c r="J345" s="807"/>
      <c r="K345" s="807"/>
      <c r="L345" s="811"/>
    </row>
    <row r="346" spans="2:12" x14ac:dyDescent="0.2">
      <c r="B346" s="806"/>
      <c r="C346" s="807"/>
      <c r="D346" s="807"/>
      <c r="E346" s="807"/>
      <c r="F346" s="807"/>
      <c r="G346" s="328"/>
      <c r="H346" s="807"/>
      <c r="I346" s="807"/>
      <c r="J346" s="807"/>
      <c r="K346" s="807"/>
      <c r="L346" s="811"/>
    </row>
    <row r="347" spans="2:12" x14ac:dyDescent="0.2">
      <c r="B347" s="808"/>
      <c r="C347" s="809"/>
      <c r="D347" s="809"/>
      <c r="E347" s="809"/>
      <c r="F347" s="809"/>
      <c r="G347" s="329"/>
      <c r="H347" s="809"/>
      <c r="I347" s="809"/>
      <c r="J347" s="809"/>
      <c r="K347" s="809"/>
      <c r="L347" s="812"/>
    </row>
    <row r="348" spans="2:12" ht="13.5" thickBot="1" x14ac:dyDescent="0.25">
      <c r="B348" s="787" t="s">
        <v>384</v>
      </c>
      <c r="C348" s="788"/>
      <c r="D348" s="788"/>
      <c r="E348" s="788"/>
      <c r="F348" s="788"/>
      <c r="G348" s="325"/>
      <c r="H348" s="788" t="s">
        <v>385</v>
      </c>
      <c r="I348" s="788"/>
      <c r="J348" s="788"/>
      <c r="K348" s="788"/>
      <c r="L348" s="789"/>
    </row>
    <row r="350" spans="2:12" ht="13.5" thickBot="1" x14ac:dyDescent="0.25"/>
    <row r="351" spans="2:12" ht="23.25" x14ac:dyDescent="0.2">
      <c r="B351" s="898" t="s">
        <v>336</v>
      </c>
      <c r="C351" s="899"/>
      <c r="D351" s="899"/>
      <c r="E351" s="899"/>
      <c r="F351" s="899"/>
      <c r="G351" s="899"/>
      <c r="H351" s="899"/>
      <c r="I351" s="899"/>
      <c r="J351" s="899"/>
      <c r="K351" s="899"/>
      <c r="L351" s="900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901" t="s">
        <v>338</v>
      </c>
      <c r="E354" s="901"/>
      <c r="F354" s="901"/>
      <c r="G354" s="901"/>
      <c r="H354" s="901"/>
      <c r="I354" s="901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902" t="s">
        <v>340</v>
      </c>
      <c r="E355" s="902"/>
      <c r="F355" s="902"/>
      <c r="G355" s="902"/>
      <c r="H355" s="902"/>
      <c r="I355" s="902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903" t="s">
        <v>342</v>
      </c>
      <c r="E356" s="903"/>
      <c r="F356" s="903"/>
      <c r="G356" s="903"/>
      <c r="H356" s="903"/>
      <c r="I356" s="903"/>
      <c r="J356" s="214"/>
      <c r="K356" s="211" t="s">
        <v>343</v>
      </c>
      <c r="L356" s="255">
        <f>IFERROR(L354-L355,"")</f>
        <v>26</v>
      </c>
    </row>
    <row r="357" spans="2:12" x14ac:dyDescent="0.2">
      <c r="B357" s="794" t="s">
        <v>344</v>
      </c>
      <c r="C357" s="795"/>
      <c r="D357" s="795"/>
      <c r="E357" s="795"/>
      <c r="F357" s="795"/>
      <c r="G357" s="795"/>
      <c r="H357" s="795"/>
      <c r="I357" s="795"/>
      <c r="J357" s="795"/>
      <c r="K357" s="795"/>
      <c r="L357" s="796"/>
    </row>
    <row r="358" spans="2:12" x14ac:dyDescent="0.2">
      <c r="B358" s="904" t="s">
        <v>345</v>
      </c>
      <c r="C358" s="888"/>
      <c r="D358" s="888" t="s">
        <v>404</v>
      </c>
      <c r="E358" s="888"/>
      <c r="F358" s="888"/>
      <c r="G358" s="888"/>
      <c r="H358" s="888"/>
      <c r="I358" s="888"/>
      <c r="J358" s="888"/>
      <c r="K358" s="216" t="s">
        <v>346</v>
      </c>
      <c r="L358" s="217">
        <v>44670</v>
      </c>
    </row>
    <row r="359" spans="2:12" x14ac:dyDescent="0.2">
      <c r="B359" s="354" t="s">
        <v>347</v>
      </c>
      <c r="C359" s="888"/>
      <c r="D359" s="888"/>
      <c r="E359" s="888"/>
      <c r="F359" s="888"/>
      <c r="G359" s="888"/>
      <c r="H359" s="888"/>
      <c r="I359" s="888"/>
      <c r="J359" s="888"/>
      <c r="K359" s="216" t="s">
        <v>348</v>
      </c>
      <c r="L359" s="217">
        <v>44701</v>
      </c>
    </row>
    <row r="360" spans="2:12" x14ac:dyDescent="0.2">
      <c r="B360" s="904" t="s">
        <v>349</v>
      </c>
      <c r="C360" s="888"/>
      <c r="D360" s="888" t="s">
        <v>405</v>
      </c>
      <c r="E360" s="888"/>
      <c r="F360" s="888"/>
      <c r="G360" s="888"/>
      <c r="H360" s="888"/>
      <c r="I360" s="888"/>
      <c r="J360" s="888"/>
      <c r="K360" s="888"/>
      <c r="L360" s="889"/>
    </row>
    <row r="361" spans="2:12" x14ac:dyDescent="0.2">
      <c r="B361" s="904" t="s">
        <v>350</v>
      </c>
      <c r="C361" s="905"/>
      <c r="D361" s="905"/>
      <c r="E361" s="888" t="s">
        <v>402</v>
      </c>
      <c r="F361" s="888"/>
      <c r="G361" s="888"/>
      <c r="H361" s="888"/>
      <c r="I361" s="888"/>
      <c r="J361" s="888"/>
      <c r="K361" s="888"/>
      <c r="L361" s="889"/>
    </row>
    <row r="362" spans="2:12" x14ac:dyDescent="0.2">
      <c r="B362" s="354" t="s">
        <v>351</v>
      </c>
      <c r="C362" s="355"/>
      <c r="D362" s="906"/>
      <c r="E362" s="906"/>
      <c r="F362" s="906"/>
      <c r="G362" s="906"/>
      <c r="H362" s="906"/>
      <c r="I362" s="906"/>
      <c r="J362" s="906"/>
      <c r="K362" s="906"/>
      <c r="L362" s="907"/>
    </row>
    <row r="363" spans="2:12" x14ac:dyDescent="0.2">
      <c r="B363" s="794" t="s">
        <v>352</v>
      </c>
      <c r="C363" s="795"/>
      <c r="D363" s="795"/>
      <c r="E363" s="795"/>
      <c r="F363" s="795"/>
      <c r="G363" s="795"/>
      <c r="H363" s="795"/>
      <c r="I363" s="795"/>
      <c r="J363" s="795"/>
      <c r="K363" s="795"/>
      <c r="L363" s="796"/>
    </row>
    <row r="364" spans="2:12" x14ac:dyDescent="0.2">
      <c r="B364" s="904" t="s">
        <v>353</v>
      </c>
      <c r="C364" s="905"/>
      <c r="D364" s="905"/>
      <c r="E364" s="888"/>
      <c r="F364" s="888"/>
      <c r="G364" s="888"/>
      <c r="H364" s="888"/>
      <c r="I364" s="888"/>
      <c r="J364" s="888"/>
      <c r="K364" s="888"/>
      <c r="L364" s="889"/>
    </row>
    <row r="365" spans="2:12" x14ac:dyDescent="0.2">
      <c r="B365" s="219" t="s">
        <v>321</v>
      </c>
      <c r="C365" s="888"/>
      <c r="D365" s="888"/>
      <c r="E365" s="888"/>
      <c r="F365" s="888"/>
      <c r="G365" s="888"/>
      <c r="H365" s="888"/>
      <c r="I365" s="888"/>
      <c r="J365" s="888"/>
      <c r="K365" s="888"/>
      <c r="L365" s="889"/>
    </row>
    <row r="366" spans="2:12" x14ac:dyDescent="0.2">
      <c r="B366" s="219" t="s">
        <v>351</v>
      </c>
      <c r="C366" s="888"/>
      <c r="D366" s="888"/>
      <c r="E366" s="888"/>
      <c r="F366" s="888"/>
      <c r="G366" s="888"/>
      <c r="H366" s="888"/>
      <c r="I366" s="888"/>
      <c r="J366" s="888"/>
      <c r="K366" s="888"/>
      <c r="L366" s="889"/>
    </row>
    <row r="367" spans="2:12" x14ac:dyDescent="0.2">
      <c r="B367" s="219" t="s">
        <v>354</v>
      </c>
      <c r="C367" s="888"/>
      <c r="D367" s="888"/>
      <c r="E367" s="888"/>
      <c r="F367" s="888"/>
      <c r="G367" s="888"/>
      <c r="H367" s="888"/>
      <c r="I367" s="888"/>
      <c r="J367" s="888"/>
      <c r="K367" s="888"/>
      <c r="L367" s="889"/>
    </row>
    <row r="368" spans="2:12" x14ac:dyDescent="0.2">
      <c r="B368" s="794" t="s">
        <v>355</v>
      </c>
      <c r="C368" s="795"/>
      <c r="D368" s="795"/>
      <c r="E368" s="795"/>
      <c r="F368" s="795"/>
      <c r="G368" s="795"/>
      <c r="H368" s="795"/>
      <c r="I368" s="795"/>
      <c r="J368" s="795"/>
      <c r="K368" s="795"/>
      <c r="L368" s="796"/>
    </row>
    <row r="369" spans="2:12" x14ac:dyDescent="0.2">
      <c r="B369" s="839" t="s">
        <v>356</v>
      </c>
      <c r="C369" s="818"/>
      <c r="D369" s="818"/>
      <c r="E369" s="818"/>
      <c r="F369" s="818"/>
      <c r="G369" s="818"/>
      <c r="H369" s="818"/>
      <c r="I369" s="818"/>
      <c r="J369" s="818"/>
      <c r="K369" s="818"/>
      <c r="L369" s="840"/>
    </row>
    <row r="370" spans="2:12" x14ac:dyDescent="0.2">
      <c r="B370" s="890" t="s">
        <v>357</v>
      </c>
      <c r="C370" s="860"/>
      <c r="D370" s="861"/>
      <c r="E370" s="876" t="s">
        <v>358</v>
      </c>
      <c r="F370" s="877"/>
      <c r="G370" s="877"/>
      <c r="H370" s="877"/>
      <c r="I370" s="877"/>
      <c r="J370" s="877"/>
      <c r="K370" s="878"/>
      <c r="L370" s="891" t="s">
        <v>359</v>
      </c>
    </row>
    <row r="371" spans="2:12" x14ac:dyDescent="0.2">
      <c r="B371" s="890"/>
      <c r="C371" s="860"/>
      <c r="D371" s="861"/>
      <c r="E371" s="879"/>
      <c r="F371" s="880"/>
      <c r="G371" s="880"/>
      <c r="H371" s="880"/>
      <c r="I371" s="880"/>
      <c r="J371" s="880"/>
      <c r="K371" s="881"/>
      <c r="L371" s="892"/>
    </row>
    <row r="372" spans="2:12" x14ac:dyDescent="0.2">
      <c r="B372" s="893" t="s">
        <v>400</v>
      </c>
      <c r="C372" s="782"/>
      <c r="D372" s="894"/>
      <c r="E372" s="784" t="s">
        <v>412</v>
      </c>
      <c r="F372" s="895"/>
      <c r="G372" s="895"/>
      <c r="H372" s="895"/>
      <c r="I372" s="895"/>
      <c r="J372" s="895"/>
      <c r="K372" s="894"/>
      <c r="L372" s="220">
        <v>2</v>
      </c>
    </row>
    <row r="373" spans="2:12" x14ac:dyDescent="0.2">
      <c r="B373" s="800" t="s">
        <v>416</v>
      </c>
      <c r="C373" s="782"/>
      <c r="D373" s="894"/>
      <c r="E373" s="896" t="s">
        <v>417</v>
      </c>
      <c r="F373" s="895"/>
      <c r="G373" s="895"/>
      <c r="H373" s="895"/>
      <c r="I373" s="895"/>
      <c r="J373" s="895"/>
      <c r="K373" s="894"/>
      <c r="L373" s="220">
        <v>1</v>
      </c>
    </row>
    <row r="374" spans="2:12" x14ac:dyDescent="0.2">
      <c r="B374" s="800" t="s">
        <v>411</v>
      </c>
      <c r="C374" s="895"/>
      <c r="D374" s="894"/>
      <c r="E374" s="896" t="s">
        <v>413</v>
      </c>
      <c r="F374" s="895"/>
      <c r="G374" s="895"/>
      <c r="H374" s="895"/>
      <c r="I374" s="895"/>
      <c r="J374" s="895"/>
      <c r="K374" s="894"/>
      <c r="L374" s="221">
        <v>1</v>
      </c>
    </row>
    <row r="375" spans="2:12" x14ac:dyDescent="0.2">
      <c r="B375" s="800"/>
      <c r="C375" s="895"/>
      <c r="D375" s="894"/>
      <c r="E375" s="896"/>
      <c r="F375" s="895"/>
      <c r="G375" s="895"/>
      <c r="H375" s="895"/>
      <c r="I375" s="895"/>
      <c r="J375" s="895"/>
      <c r="K375" s="894"/>
      <c r="L375" s="221"/>
    </row>
    <row r="376" spans="2:12" x14ac:dyDescent="0.2">
      <c r="B376" s="813" t="s">
        <v>360</v>
      </c>
      <c r="C376" s="897"/>
      <c r="D376" s="897"/>
      <c r="E376" s="897"/>
      <c r="F376" s="897"/>
      <c r="G376" s="897"/>
      <c r="H376" s="897"/>
      <c r="I376" s="897"/>
      <c r="J376" s="897"/>
      <c r="K376" s="815"/>
      <c r="L376" s="224">
        <f>SUM(L372:L375)</f>
        <v>4</v>
      </c>
    </row>
    <row r="377" spans="2:12" x14ac:dyDescent="0.2">
      <c r="B377" s="839" t="s">
        <v>361</v>
      </c>
      <c r="C377" s="818"/>
      <c r="D377" s="818"/>
      <c r="E377" s="818"/>
      <c r="F377" s="818"/>
      <c r="G377" s="818"/>
      <c r="H377" s="818"/>
      <c r="I377" s="818"/>
      <c r="J377" s="818"/>
      <c r="K377" s="818"/>
      <c r="L377" s="840"/>
    </row>
    <row r="378" spans="2:12" x14ac:dyDescent="0.2">
      <c r="B378" s="870" t="s">
        <v>362</v>
      </c>
      <c r="C378" s="876" t="s">
        <v>357</v>
      </c>
      <c r="D378" s="878"/>
      <c r="E378" s="876" t="s">
        <v>358</v>
      </c>
      <c r="F378" s="877"/>
      <c r="G378" s="877"/>
      <c r="H378" s="877"/>
      <c r="I378" s="877"/>
      <c r="J378" s="877"/>
      <c r="K378" s="878"/>
      <c r="L378" s="852" t="s">
        <v>359</v>
      </c>
    </row>
    <row r="379" spans="2:12" x14ac:dyDescent="0.2">
      <c r="B379" s="871"/>
      <c r="C379" s="879"/>
      <c r="D379" s="881"/>
      <c r="E379" s="879"/>
      <c r="F379" s="880"/>
      <c r="G379" s="880"/>
      <c r="H379" s="880"/>
      <c r="I379" s="880"/>
      <c r="J379" s="880"/>
      <c r="K379" s="881"/>
      <c r="L379" s="853"/>
    </row>
    <row r="380" spans="2:12" x14ac:dyDescent="0.2">
      <c r="B380" s="352"/>
      <c r="C380" s="854"/>
      <c r="D380" s="855"/>
      <c r="E380" s="856"/>
      <c r="F380" s="857"/>
      <c r="G380" s="857"/>
      <c r="H380" s="857"/>
      <c r="I380" s="857"/>
      <c r="J380" s="857"/>
      <c r="K380" s="858"/>
      <c r="L380" s="353"/>
    </row>
    <row r="381" spans="2:12" x14ac:dyDescent="0.2">
      <c r="B381" s="352"/>
      <c r="C381" s="854"/>
      <c r="D381" s="855"/>
      <c r="E381" s="856"/>
      <c r="F381" s="857"/>
      <c r="G381" s="857"/>
      <c r="H381" s="857"/>
      <c r="I381" s="857"/>
      <c r="J381" s="857"/>
      <c r="K381" s="858"/>
      <c r="L381" s="353"/>
    </row>
    <row r="382" spans="2:12" x14ac:dyDescent="0.2">
      <c r="B382" s="352"/>
      <c r="C382" s="854"/>
      <c r="D382" s="855"/>
      <c r="E382" s="859"/>
      <c r="F382" s="860"/>
      <c r="G382" s="860"/>
      <c r="H382" s="860"/>
      <c r="I382" s="860"/>
      <c r="J382" s="860"/>
      <c r="K382" s="861"/>
      <c r="L382" s="353"/>
    </row>
    <row r="383" spans="2:12" x14ac:dyDescent="0.2">
      <c r="B383" s="352"/>
      <c r="C383" s="854"/>
      <c r="D383" s="855"/>
      <c r="E383" s="859"/>
      <c r="F383" s="860"/>
      <c r="G383" s="860"/>
      <c r="H383" s="860"/>
      <c r="I383" s="860"/>
      <c r="J383" s="860"/>
      <c r="K383" s="861"/>
      <c r="L383" s="353"/>
    </row>
    <row r="384" spans="2:12" x14ac:dyDescent="0.2">
      <c r="B384" s="352"/>
      <c r="C384" s="854"/>
      <c r="D384" s="855"/>
      <c r="E384" s="859"/>
      <c r="F384" s="860"/>
      <c r="G384" s="860"/>
      <c r="H384" s="860"/>
      <c r="I384" s="860"/>
      <c r="J384" s="860"/>
      <c r="K384" s="861"/>
      <c r="L384" s="353"/>
    </row>
    <row r="385" spans="2:12" x14ac:dyDescent="0.2">
      <c r="B385" s="862" t="s">
        <v>360</v>
      </c>
      <c r="C385" s="863"/>
      <c r="D385" s="863"/>
      <c r="E385" s="863"/>
      <c r="F385" s="863"/>
      <c r="G385" s="863"/>
      <c r="H385" s="863"/>
      <c r="I385" s="863"/>
      <c r="J385" s="863"/>
      <c r="K385" s="864"/>
      <c r="L385" s="227">
        <f>SUM(L380:L384)</f>
        <v>0</v>
      </c>
    </row>
    <row r="386" spans="2:12" x14ac:dyDescent="0.2">
      <c r="B386" s="865" t="s">
        <v>406</v>
      </c>
      <c r="C386" s="866"/>
      <c r="D386" s="866"/>
      <c r="E386" s="866"/>
      <c r="F386" s="866"/>
      <c r="G386" s="866"/>
      <c r="H386" s="866"/>
      <c r="I386" s="866"/>
      <c r="J386" s="866"/>
      <c r="K386" s="867"/>
      <c r="L386" s="228">
        <f>L385+L376</f>
        <v>4</v>
      </c>
    </row>
    <row r="387" spans="2:12" x14ac:dyDescent="0.2">
      <c r="B387" s="794" t="s">
        <v>215</v>
      </c>
      <c r="C387" s="795"/>
      <c r="D387" s="795"/>
      <c r="E387" s="795"/>
      <c r="F387" s="795"/>
      <c r="G387" s="795"/>
      <c r="H387" s="795"/>
      <c r="I387" s="795"/>
      <c r="J387" s="795"/>
      <c r="K387" s="795"/>
      <c r="L387" s="796"/>
    </row>
    <row r="388" spans="2:12" x14ac:dyDescent="0.2">
      <c r="B388" s="839" t="s">
        <v>363</v>
      </c>
      <c r="C388" s="818"/>
      <c r="D388" s="818"/>
      <c r="E388" s="818"/>
      <c r="F388" s="818"/>
      <c r="G388" s="818"/>
      <c r="H388" s="818"/>
      <c r="I388" s="818"/>
      <c r="J388" s="839" t="s">
        <v>364</v>
      </c>
      <c r="K388" s="818"/>
      <c r="L388" s="840"/>
    </row>
    <row r="389" spans="2:12" x14ac:dyDescent="0.2">
      <c r="B389" s="870" t="s">
        <v>362</v>
      </c>
      <c r="C389" s="872" t="s">
        <v>29</v>
      </c>
      <c r="D389" s="873"/>
      <c r="E389" s="876" t="s">
        <v>1</v>
      </c>
      <c r="F389" s="877"/>
      <c r="G389" s="877"/>
      <c r="H389" s="878"/>
      <c r="I389" s="882" t="s">
        <v>359</v>
      </c>
      <c r="J389" s="884" t="s">
        <v>29</v>
      </c>
      <c r="K389" s="886" t="s">
        <v>1</v>
      </c>
      <c r="L389" s="882" t="s">
        <v>365</v>
      </c>
    </row>
    <row r="390" spans="2:12" x14ac:dyDescent="0.2">
      <c r="B390" s="871"/>
      <c r="C390" s="874"/>
      <c r="D390" s="875"/>
      <c r="E390" s="879"/>
      <c r="F390" s="880"/>
      <c r="G390" s="880"/>
      <c r="H390" s="881"/>
      <c r="I390" s="883"/>
      <c r="J390" s="885"/>
      <c r="K390" s="887"/>
      <c r="L390" s="883"/>
    </row>
    <row r="391" spans="2:12" x14ac:dyDescent="0.2">
      <c r="B391" s="229"/>
      <c r="C391" s="868"/>
      <c r="D391" s="858"/>
      <c r="E391" s="868"/>
      <c r="F391" s="869"/>
      <c r="G391" s="869"/>
      <c r="H391" s="858"/>
      <c r="I391" s="231"/>
      <c r="J391" s="351"/>
      <c r="K391" s="346"/>
      <c r="L391" s="221"/>
    </row>
    <row r="392" spans="2:12" x14ac:dyDescent="0.2">
      <c r="B392" s="229"/>
      <c r="C392" s="868"/>
      <c r="D392" s="858"/>
      <c r="E392" s="868"/>
      <c r="F392" s="869"/>
      <c r="G392" s="869"/>
      <c r="H392" s="858"/>
      <c r="I392" s="234"/>
      <c r="J392" s="235"/>
      <c r="K392" s="236"/>
      <c r="L392" s="237"/>
    </row>
    <row r="393" spans="2:12" x14ac:dyDescent="0.2">
      <c r="B393" s="229"/>
      <c r="C393" s="868"/>
      <c r="D393" s="858"/>
      <c r="E393" s="868"/>
      <c r="F393" s="869"/>
      <c r="G393" s="869"/>
      <c r="H393" s="858"/>
      <c r="I393" s="239"/>
      <c r="J393" s="230"/>
      <c r="K393" s="238"/>
      <c r="L393" s="220"/>
    </row>
    <row r="394" spans="2:12" x14ac:dyDescent="0.2">
      <c r="B394" s="813" t="s">
        <v>366</v>
      </c>
      <c r="C394" s="814"/>
      <c r="D394" s="814"/>
      <c r="E394" s="814"/>
      <c r="F394" s="814"/>
      <c r="G394" s="814"/>
      <c r="H394" s="815"/>
      <c r="I394" s="252">
        <f>SUM(I391:I393)</f>
        <v>0</v>
      </c>
      <c r="J394" s="816" t="s">
        <v>366</v>
      </c>
      <c r="K394" s="817"/>
      <c r="L394" s="240">
        <f>SUM(L391:L393)</f>
        <v>0</v>
      </c>
    </row>
    <row r="395" spans="2:12" x14ac:dyDescent="0.2">
      <c r="B395" s="813" t="s">
        <v>27</v>
      </c>
      <c r="C395" s="814"/>
      <c r="D395" s="814"/>
      <c r="E395" s="814"/>
      <c r="F395" s="814"/>
      <c r="G395" s="814"/>
      <c r="H395" s="814"/>
      <c r="I395" s="814"/>
      <c r="J395" s="814"/>
      <c r="K395" s="815"/>
      <c r="L395" s="240">
        <f>L394+I394</f>
        <v>0</v>
      </c>
    </row>
    <row r="396" spans="2:12" x14ac:dyDescent="0.2">
      <c r="B396" s="794" t="s">
        <v>388</v>
      </c>
      <c r="C396" s="795"/>
      <c r="D396" s="795"/>
      <c r="E396" s="795"/>
      <c r="F396" s="795"/>
      <c r="G396" s="795"/>
      <c r="H396" s="795"/>
      <c r="I396" s="795"/>
      <c r="J396" s="795"/>
      <c r="K396" s="795"/>
      <c r="L396" s="796"/>
    </row>
    <row r="397" spans="2:12" x14ac:dyDescent="0.2">
      <c r="B397" s="839" t="s">
        <v>368</v>
      </c>
      <c r="C397" s="818"/>
      <c r="D397" s="840"/>
      <c r="E397" s="818" t="s">
        <v>394</v>
      </c>
      <c r="F397" s="818"/>
      <c r="G397" s="819" t="s">
        <v>389</v>
      </c>
      <c r="H397" s="820"/>
      <c r="I397" s="820"/>
      <c r="J397" s="820"/>
      <c r="K397" s="820"/>
      <c r="L397" s="821"/>
    </row>
    <row r="398" spans="2:12" x14ac:dyDescent="0.2">
      <c r="B398" s="822" t="s">
        <v>393</v>
      </c>
      <c r="C398" s="823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824" t="s">
        <v>407</v>
      </c>
      <c r="E399" s="268" t="s">
        <v>463</v>
      </c>
      <c r="F399" s="826"/>
      <c r="G399" s="819"/>
      <c r="H399" s="820"/>
      <c r="I399" s="820"/>
      <c r="J399" s="820"/>
      <c r="K399" s="820"/>
      <c r="L399" s="821"/>
    </row>
    <row r="400" spans="2:12" x14ac:dyDescent="0.2">
      <c r="B400" s="324"/>
      <c r="C400" s="324"/>
      <c r="D400" s="825"/>
      <c r="E400" s="268"/>
      <c r="F400" s="827"/>
      <c r="G400" s="819"/>
      <c r="H400" s="820"/>
      <c r="I400" s="820"/>
      <c r="J400" s="820"/>
      <c r="K400" s="820"/>
      <c r="L400" s="821"/>
    </row>
    <row r="401" spans="2:12" x14ac:dyDescent="0.2">
      <c r="B401" s="828" t="s">
        <v>367</v>
      </c>
      <c r="C401" s="829"/>
      <c r="D401" s="829"/>
      <c r="E401" s="829"/>
      <c r="F401" s="829"/>
      <c r="G401" s="829"/>
      <c r="H401" s="829"/>
      <c r="I401" s="829"/>
      <c r="J401" s="829"/>
      <c r="K401" s="829"/>
      <c r="L401" s="830"/>
    </row>
    <row r="402" spans="2:12" ht="25.5" x14ac:dyDescent="0.2">
      <c r="B402" s="263" t="s">
        <v>368</v>
      </c>
      <c r="C402" s="831" t="s">
        <v>369</v>
      </c>
      <c r="D402" s="832"/>
      <c r="E402" s="833"/>
      <c r="F402" s="831" t="s">
        <v>370</v>
      </c>
      <c r="G402" s="832"/>
      <c r="H402" s="833"/>
      <c r="I402" s="831" t="s">
        <v>371</v>
      </c>
      <c r="J402" s="833"/>
      <c r="K402" s="241" t="s">
        <v>372</v>
      </c>
      <c r="L402" s="242" t="s">
        <v>373</v>
      </c>
    </row>
    <row r="403" spans="2:12" x14ac:dyDescent="0.2">
      <c r="B403" s="243" t="s">
        <v>374</v>
      </c>
      <c r="C403" s="834" t="s">
        <v>407</v>
      </c>
      <c r="D403" s="835"/>
      <c r="E403" s="836"/>
      <c r="F403" s="837"/>
      <c r="G403" s="838"/>
      <c r="H403" s="347"/>
      <c r="I403" s="837"/>
      <c r="J403" s="838"/>
      <c r="K403" s="266"/>
      <c r="L403" s="245"/>
    </row>
    <row r="404" spans="2:12" x14ac:dyDescent="0.2">
      <c r="B404" s="243" t="s">
        <v>375</v>
      </c>
      <c r="C404" s="834" t="s">
        <v>407</v>
      </c>
      <c r="D404" s="835"/>
      <c r="E404" s="836"/>
      <c r="F404" s="837"/>
      <c r="G404" s="838"/>
      <c r="H404" s="347"/>
      <c r="I404" s="837"/>
      <c r="J404" s="838"/>
      <c r="K404" s="266"/>
      <c r="L404" s="245"/>
    </row>
    <row r="405" spans="2:12" x14ac:dyDescent="0.2">
      <c r="B405" s="243" t="s">
        <v>376</v>
      </c>
      <c r="C405" s="834" t="s">
        <v>407</v>
      </c>
      <c r="D405" s="835"/>
      <c r="E405" s="836"/>
      <c r="F405" s="837"/>
      <c r="G405" s="838"/>
      <c r="H405" s="347"/>
      <c r="I405" s="837"/>
      <c r="J405" s="838"/>
      <c r="K405" s="266"/>
      <c r="L405" s="245"/>
    </row>
    <row r="406" spans="2:12" x14ac:dyDescent="0.2">
      <c r="B406" s="841" t="s">
        <v>377</v>
      </c>
      <c r="C406" s="842"/>
      <c r="D406" s="842"/>
      <c r="E406" s="842"/>
      <c r="F406" s="842"/>
      <c r="G406" s="842"/>
      <c r="H406" s="842"/>
      <c r="I406" s="842"/>
      <c r="J406" s="843"/>
      <c r="K406" s="850" t="s">
        <v>378</v>
      </c>
      <c r="L406" s="851"/>
    </row>
    <row r="407" spans="2:12" x14ac:dyDescent="0.2">
      <c r="B407" s="844"/>
      <c r="C407" s="845"/>
      <c r="D407" s="845"/>
      <c r="E407" s="845"/>
      <c r="F407" s="845"/>
      <c r="G407" s="845"/>
      <c r="H407" s="845"/>
      <c r="I407" s="845"/>
      <c r="J407" s="846"/>
      <c r="K407" s="246" t="s">
        <v>379</v>
      </c>
      <c r="L407" s="245"/>
    </row>
    <row r="408" spans="2:12" x14ac:dyDescent="0.2">
      <c r="B408" s="844"/>
      <c r="C408" s="845"/>
      <c r="D408" s="845"/>
      <c r="E408" s="845"/>
      <c r="F408" s="845"/>
      <c r="G408" s="845"/>
      <c r="H408" s="845"/>
      <c r="I408" s="845"/>
      <c r="J408" s="846"/>
      <c r="K408" s="246" t="s">
        <v>380</v>
      </c>
      <c r="L408" s="245"/>
    </row>
    <row r="409" spans="2:12" ht="13.5" thickBot="1" x14ac:dyDescent="0.25">
      <c r="B409" s="847"/>
      <c r="C409" s="848"/>
      <c r="D409" s="848"/>
      <c r="E409" s="848"/>
      <c r="F409" s="848"/>
      <c r="G409" s="848"/>
      <c r="H409" s="848"/>
      <c r="I409" s="848"/>
      <c r="J409" s="849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94" t="s">
        <v>382</v>
      </c>
      <c r="C412" s="795"/>
      <c r="D412" s="795"/>
      <c r="E412" s="795"/>
      <c r="F412" s="795"/>
      <c r="G412" s="795"/>
      <c r="H412" s="795"/>
      <c r="I412" s="795"/>
      <c r="J412" s="795"/>
      <c r="K412" s="795"/>
      <c r="L412" s="796"/>
    </row>
    <row r="413" spans="2:12" x14ac:dyDescent="0.2">
      <c r="B413" s="300">
        <v>1</v>
      </c>
      <c r="C413" s="781" t="s">
        <v>457</v>
      </c>
      <c r="D413" s="782"/>
      <c r="E413" s="782"/>
      <c r="F413" s="782"/>
      <c r="G413" s="782"/>
      <c r="H413" s="782"/>
      <c r="I413" s="782"/>
      <c r="J413" s="782"/>
      <c r="K413" s="782"/>
      <c r="L413" s="783"/>
    </row>
    <row r="414" spans="2:12" x14ac:dyDescent="0.2">
      <c r="B414" s="339">
        <v>2</v>
      </c>
      <c r="C414" s="781" t="s">
        <v>433</v>
      </c>
      <c r="D414" s="782"/>
      <c r="E414" s="782"/>
      <c r="F414" s="782"/>
      <c r="G414" s="782"/>
      <c r="H414" s="782"/>
      <c r="I414" s="782"/>
      <c r="J414" s="782"/>
      <c r="K414" s="782"/>
      <c r="L414" s="783"/>
    </row>
    <row r="415" spans="2:12" x14ac:dyDescent="0.2">
      <c r="B415" s="356">
        <v>3</v>
      </c>
      <c r="C415" s="801" t="s">
        <v>451</v>
      </c>
      <c r="D415" s="802"/>
      <c r="E415" s="802"/>
      <c r="F415" s="802"/>
      <c r="G415" s="802"/>
      <c r="H415" s="802"/>
      <c r="I415" s="802"/>
      <c r="J415" s="802"/>
      <c r="K415" s="802"/>
      <c r="L415" s="803"/>
    </row>
    <row r="416" spans="2:12" x14ac:dyDescent="0.2">
      <c r="B416" s="356">
        <v>4</v>
      </c>
      <c r="C416" s="784" t="s">
        <v>452</v>
      </c>
      <c r="D416" s="785"/>
      <c r="E416" s="785"/>
      <c r="F416" s="785"/>
      <c r="G416" s="785"/>
      <c r="H416" s="785"/>
      <c r="I416" s="785"/>
      <c r="J416" s="785"/>
      <c r="K416" s="785"/>
      <c r="L416" s="786"/>
    </row>
    <row r="417" spans="2:12" x14ac:dyDescent="0.2">
      <c r="B417" s="356">
        <v>5</v>
      </c>
      <c r="C417" s="784" t="s">
        <v>453</v>
      </c>
      <c r="D417" s="785"/>
      <c r="E417" s="785"/>
      <c r="F417" s="785"/>
      <c r="G417" s="785"/>
      <c r="H417" s="785"/>
      <c r="I417" s="785"/>
      <c r="J417" s="785"/>
      <c r="K417" s="785"/>
      <c r="L417" s="786"/>
    </row>
    <row r="418" spans="2:12" x14ac:dyDescent="0.2">
      <c r="B418" s="356"/>
      <c r="C418" s="784"/>
      <c r="D418" s="785"/>
      <c r="E418" s="785"/>
      <c r="F418" s="785"/>
      <c r="G418" s="785"/>
      <c r="H418" s="785"/>
      <c r="I418" s="785"/>
      <c r="J418" s="785"/>
      <c r="K418" s="785"/>
      <c r="L418" s="786"/>
    </row>
    <row r="419" spans="2:12" x14ac:dyDescent="0.2">
      <c r="B419" s="300"/>
      <c r="C419" s="784"/>
      <c r="D419" s="785"/>
      <c r="E419" s="785"/>
      <c r="F419" s="785"/>
      <c r="G419" s="785"/>
      <c r="H419" s="785"/>
      <c r="I419" s="785"/>
      <c r="J419" s="785"/>
      <c r="K419" s="785"/>
      <c r="L419" s="786"/>
    </row>
    <row r="420" spans="2:12" x14ac:dyDescent="0.2">
      <c r="B420" s="794" t="s">
        <v>386</v>
      </c>
      <c r="C420" s="795"/>
      <c r="D420" s="795"/>
      <c r="E420" s="795"/>
      <c r="F420" s="795"/>
      <c r="G420" s="795"/>
      <c r="H420" s="795"/>
      <c r="I420" s="795"/>
      <c r="J420" s="795"/>
      <c r="K420" s="795"/>
      <c r="L420" s="796"/>
    </row>
    <row r="421" spans="2:12" x14ac:dyDescent="0.2">
      <c r="B421" s="269"/>
      <c r="C421" s="793"/>
      <c r="D421" s="782"/>
      <c r="E421" s="782"/>
      <c r="F421" s="782"/>
      <c r="G421" s="782"/>
      <c r="H421" s="782"/>
      <c r="I421" s="782"/>
      <c r="J421" s="782"/>
      <c r="K421" s="782"/>
      <c r="L421" s="783"/>
    </row>
    <row r="422" spans="2:12" x14ac:dyDescent="0.2">
      <c r="B422" s="269"/>
      <c r="C422" s="793"/>
      <c r="D422" s="782"/>
      <c r="E422" s="782"/>
      <c r="F422" s="782"/>
      <c r="G422" s="782"/>
      <c r="H422" s="782"/>
      <c r="I422" s="782"/>
      <c r="J422" s="782"/>
      <c r="K422" s="782"/>
      <c r="L422" s="783"/>
    </row>
    <row r="423" spans="2:12" x14ac:dyDescent="0.2">
      <c r="B423" s="269"/>
      <c r="C423" s="793"/>
      <c r="D423" s="782"/>
      <c r="E423" s="782"/>
      <c r="F423" s="782"/>
      <c r="G423" s="782"/>
      <c r="H423" s="782"/>
      <c r="I423" s="782"/>
      <c r="J423" s="782"/>
      <c r="K423" s="782"/>
      <c r="L423" s="783"/>
    </row>
    <row r="424" spans="2:12" x14ac:dyDescent="0.2">
      <c r="B424" s="794" t="s">
        <v>387</v>
      </c>
      <c r="C424" s="795"/>
      <c r="D424" s="795"/>
      <c r="E424" s="795"/>
      <c r="F424" s="795"/>
      <c r="G424" s="795"/>
      <c r="H424" s="795"/>
      <c r="I424" s="795"/>
      <c r="J424" s="795"/>
      <c r="K424" s="795"/>
      <c r="L424" s="796"/>
    </row>
    <row r="425" spans="2:12" x14ac:dyDescent="0.2">
      <c r="B425" s="269">
        <v>1</v>
      </c>
      <c r="C425" s="781" t="s">
        <v>464</v>
      </c>
      <c r="D425" s="782"/>
      <c r="E425" s="782"/>
      <c r="F425" s="782"/>
      <c r="G425" s="782"/>
      <c r="H425" s="782"/>
      <c r="I425" s="782"/>
      <c r="J425" s="782"/>
      <c r="K425" s="782"/>
      <c r="L425" s="783"/>
    </row>
    <row r="426" spans="2:12" x14ac:dyDescent="0.2">
      <c r="B426" s="269">
        <v>2</v>
      </c>
      <c r="C426" s="781" t="s">
        <v>465</v>
      </c>
      <c r="D426" s="782"/>
      <c r="E426" s="782"/>
      <c r="F426" s="782"/>
      <c r="G426" s="782"/>
      <c r="H426" s="782"/>
      <c r="I426" s="782"/>
      <c r="J426" s="782"/>
      <c r="K426" s="782"/>
      <c r="L426" s="783"/>
    </row>
    <row r="427" spans="2:12" x14ac:dyDescent="0.2">
      <c r="B427" s="368" t="s">
        <v>418</v>
      </c>
      <c r="C427" s="781" t="s">
        <v>466</v>
      </c>
      <c r="D427" s="782"/>
      <c r="E427" s="782"/>
      <c r="F427" s="782"/>
      <c r="G427" s="782"/>
      <c r="H427" s="782"/>
      <c r="I427" s="782"/>
      <c r="J427" s="782"/>
      <c r="K427" s="782"/>
      <c r="L427" s="783"/>
    </row>
    <row r="428" spans="2:12" x14ac:dyDescent="0.2">
      <c r="B428" s="797" t="s">
        <v>383</v>
      </c>
      <c r="C428" s="798"/>
      <c r="D428" s="798"/>
      <c r="E428" s="798"/>
      <c r="F428" s="798"/>
      <c r="G428" s="798"/>
      <c r="H428" s="798"/>
      <c r="I428" s="798"/>
      <c r="J428" s="798"/>
      <c r="K428" s="798"/>
      <c r="L428" s="799"/>
    </row>
    <row r="429" spans="2:12" x14ac:dyDescent="0.2">
      <c r="B429" s="800" t="s">
        <v>446</v>
      </c>
      <c r="C429" s="782"/>
      <c r="D429" s="782"/>
      <c r="E429" s="782"/>
      <c r="F429" s="782"/>
      <c r="G429" s="782"/>
      <c r="H429" s="782"/>
      <c r="I429" s="782"/>
      <c r="J429" s="782"/>
      <c r="K429" s="782"/>
      <c r="L429" s="783"/>
    </row>
    <row r="430" spans="2:12" x14ac:dyDescent="0.2">
      <c r="B430" s="800"/>
      <c r="C430" s="782"/>
      <c r="D430" s="782"/>
      <c r="E430" s="782"/>
      <c r="F430" s="782"/>
      <c r="G430" s="782"/>
      <c r="H430" s="782"/>
      <c r="I430" s="782"/>
      <c r="J430" s="782"/>
      <c r="K430" s="782"/>
      <c r="L430" s="783"/>
    </row>
    <row r="431" spans="2:12" x14ac:dyDescent="0.2">
      <c r="B431" s="800"/>
      <c r="C431" s="782"/>
      <c r="D431" s="782"/>
      <c r="E431" s="782"/>
      <c r="F431" s="782"/>
      <c r="G431" s="782"/>
      <c r="H431" s="782"/>
      <c r="I431" s="782"/>
      <c r="J431" s="782"/>
      <c r="K431" s="782"/>
      <c r="L431" s="783"/>
    </row>
    <row r="432" spans="2:12" x14ac:dyDescent="0.2">
      <c r="B432" s="800"/>
      <c r="C432" s="782"/>
      <c r="D432" s="782"/>
      <c r="E432" s="782"/>
      <c r="F432" s="782"/>
      <c r="G432" s="782"/>
      <c r="H432" s="782"/>
      <c r="I432" s="782"/>
      <c r="J432" s="782"/>
      <c r="K432" s="782"/>
      <c r="L432" s="783"/>
    </row>
    <row r="433" spans="2:12" x14ac:dyDescent="0.2">
      <c r="B433" s="804"/>
      <c r="C433" s="805"/>
      <c r="D433" s="805"/>
      <c r="E433" s="805"/>
      <c r="F433" s="805"/>
      <c r="G433" s="342"/>
      <c r="H433" s="805"/>
      <c r="I433" s="805"/>
      <c r="J433" s="805"/>
      <c r="K433" s="805"/>
      <c r="L433" s="810"/>
    </row>
    <row r="434" spans="2:12" x14ac:dyDescent="0.2">
      <c r="B434" s="806"/>
      <c r="C434" s="807"/>
      <c r="D434" s="807"/>
      <c r="E434" s="807"/>
      <c r="F434" s="807"/>
      <c r="G434" s="343"/>
      <c r="H434" s="807"/>
      <c r="I434" s="807"/>
      <c r="J434" s="807"/>
      <c r="K434" s="807"/>
      <c r="L434" s="811"/>
    </row>
    <row r="435" spans="2:12" x14ac:dyDescent="0.2">
      <c r="B435" s="806"/>
      <c r="C435" s="807"/>
      <c r="D435" s="807"/>
      <c r="E435" s="807"/>
      <c r="F435" s="807"/>
      <c r="G435" s="343"/>
      <c r="H435" s="807"/>
      <c r="I435" s="807"/>
      <c r="J435" s="807"/>
      <c r="K435" s="807"/>
      <c r="L435" s="811"/>
    </row>
    <row r="436" spans="2:12" x14ac:dyDescent="0.2">
      <c r="B436" s="808"/>
      <c r="C436" s="809"/>
      <c r="D436" s="809"/>
      <c r="E436" s="809"/>
      <c r="F436" s="809"/>
      <c r="G436" s="344"/>
      <c r="H436" s="809"/>
      <c r="I436" s="809"/>
      <c r="J436" s="809"/>
      <c r="K436" s="809"/>
      <c r="L436" s="812"/>
    </row>
    <row r="437" spans="2:12" ht="13.5" thickBot="1" x14ac:dyDescent="0.25">
      <c r="B437" s="787" t="s">
        <v>384</v>
      </c>
      <c r="C437" s="788"/>
      <c r="D437" s="788"/>
      <c r="E437" s="788"/>
      <c r="F437" s="788"/>
      <c r="G437" s="345"/>
      <c r="H437" s="788" t="s">
        <v>385</v>
      </c>
      <c r="I437" s="788"/>
      <c r="J437" s="788"/>
      <c r="K437" s="788"/>
      <c r="L437" s="789"/>
    </row>
    <row r="439" spans="2:12" ht="13.5" thickBot="1" x14ac:dyDescent="0.25"/>
    <row r="440" spans="2:12" ht="23.25" x14ac:dyDescent="0.2">
      <c r="B440" s="898" t="s">
        <v>336</v>
      </c>
      <c r="C440" s="899"/>
      <c r="D440" s="899"/>
      <c r="E440" s="899"/>
      <c r="F440" s="899"/>
      <c r="G440" s="899"/>
      <c r="H440" s="899"/>
      <c r="I440" s="899"/>
      <c r="J440" s="899"/>
      <c r="K440" s="899"/>
      <c r="L440" s="900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901" t="s">
        <v>338</v>
      </c>
      <c r="E443" s="901"/>
      <c r="F443" s="901"/>
      <c r="G443" s="901"/>
      <c r="H443" s="901"/>
      <c r="I443" s="901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902" t="s">
        <v>340</v>
      </c>
      <c r="E444" s="902"/>
      <c r="F444" s="902"/>
      <c r="G444" s="902"/>
      <c r="H444" s="902"/>
      <c r="I444" s="902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903" t="s">
        <v>342</v>
      </c>
      <c r="E445" s="903"/>
      <c r="F445" s="903"/>
      <c r="G445" s="903"/>
      <c r="H445" s="903"/>
      <c r="I445" s="903"/>
      <c r="J445" s="214"/>
      <c r="K445" s="211" t="s">
        <v>343</v>
      </c>
      <c r="L445" s="255">
        <f>IFERROR(L443-L444,"")</f>
        <v>25</v>
      </c>
    </row>
    <row r="446" spans="2:12" x14ac:dyDescent="0.2">
      <c r="B446" s="794" t="s">
        <v>344</v>
      </c>
      <c r="C446" s="795"/>
      <c r="D446" s="795"/>
      <c r="E446" s="795"/>
      <c r="F446" s="795"/>
      <c r="G446" s="795"/>
      <c r="H446" s="795"/>
      <c r="I446" s="795"/>
      <c r="J446" s="795"/>
      <c r="K446" s="795"/>
      <c r="L446" s="796"/>
    </row>
    <row r="447" spans="2:12" x14ac:dyDescent="0.2">
      <c r="B447" s="904" t="s">
        <v>345</v>
      </c>
      <c r="C447" s="888"/>
      <c r="D447" s="888" t="s">
        <v>404</v>
      </c>
      <c r="E447" s="888"/>
      <c r="F447" s="888"/>
      <c r="G447" s="888"/>
      <c r="H447" s="888"/>
      <c r="I447" s="888"/>
      <c r="J447" s="888"/>
      <c r="K447" s="216" t="s">
        <v>346</v>
      </c>
      <c r="L447" s="217">
        <v>44670</v>
      </c>
    </row>
    <row r="448" spans="2:12" x14ac:dyDescent="0.2">
      <c r="B448" s="410" t="s">
        <v>347</v>
      </c>
      <c r="C448" s="888"/>
      <c r="D448" s="888"/>
      <c r="E448" s="888"/>
      <c r="F448" s="888"/>
      <c r="G448" s="888"/>
      <c r="H448" s="888"/>
      <c r="I448" s="888"/>
      <c r="J448" s="888"/>
      <c r="K448" s="216" t="s">
        <v>348</v>
      </c>
      <c r="L448" s="217">
        <v>44701</v>
      </c>
    </row>
    <row r="449" spans="2:12" x14ac:dyDescent="0.2">
      <c r="B449" s="904" t="s">
        <v>349</v>
      </c>
      <c r="C449" s="888"/>
      <c r="D449" s="888" t="s">
        <v>405</v>
      </c>
      <c r="E449" s="888"/>
      <c r="F449" s="888"/>
      <c r="G449" s="888"/>
      <c r="H449" s="888"/>
      <c r="I449" s="888"/>
      <c r="J449" s="888"/>
      <c r="K449" s="888"/>
      <c r="L449" s="889"/>
    </row>
    <row r="450" spans="2:12" x14ac:dyDescent="0.2">
      <c r="B450" s="904" t="s">
        <v>350</v>
      </c>
      <c r="C450" s="905"/>
      <c r="D450" s="905"/>
      <c r="E450" s="888" t="s">
        <v>402</v>
      </c>
      <c r="F450" s="888"/>
      <c r="G450" s="888"/>
      <c r="H450" s="888"/>
      <c r="I450" s="888"/>
      <c r="J450" s="888"/>
      <c r="K450" s="888"/>
      <c r="L450" s="889"/>
    </row>
    <row r="451" spans="2:12" x14ac:dyDescent="0.2">
      <c r="B451" s="410" t="s">
        <v>351</v>
      </c>
      <c r="C451" s="411"/>
      <c r="D451" s="906"/>
      <c r="E451" s="906"/>
      <c r="F451" s="906"/>
      <c r="G451" s="906"/>
      <c r="H451" s="906"/>
      <c r="I451" s="906"/>
      <c r="J451" s="906"/>
      <c r="K451" s="906"/>
      <c r="L451" s="907"/>
    </row>
    <row r="452" spans="2:12" x14ac:dyDescent="0.2">
      <c r="B452" s="794" t="s">
        <v>352</v>
      </c>
      <c r="C452" s="795"/>
      <c r="D452" s="795"/>
      <c r="E452" s="795"/>
      <c r="F452" s="795"/>
      <c r="G452" s="795"/>
      <c r="H452" s="795"/>
      <c r="I452" s="795"/>
      <c r="J452" s="795"/>
      <c r="K452" s="795"/>
      <c r="L452" s="796"/>
    </row>
    <row r="453" spans="2:12" x14ac:dyDescent="0.2">
      <c r="B453" s="904" t="s">
        <v>353</v>
      </c>
      <c r="C453" s="905"/>
      <c r="D453" s="905"/>
      <c r="E453" s="888"/>
      <c r="F453" s="888"/>
      <c r="G453" s="888"/>
      <c r="H453" s="888"/>
      <c r="I453" s="888"/>
      <c r="J453" s="888"/>
      <c r="K453" s="888"/>
      <c r="L453" s="889"/>
    </row>
    <row r="454" spans="2:12" x14ac:dyDescent="0.2">
      <c r="B454" s="219" t="s">
        <v>321</v>
      </c>
      <c r="C454" s="888"/>
      <c r="D454" s="888"/>
      <c r="E454" s="888"/>
      <c r="F454" s="888"/>
      <c r="G454" s="888"/>
      <c r="H454" s="888"/>
      <c r="I454" s="888"/>
      <c r="J454" s="888"/>
      <c r="K454" s="888"/>
      <c r="L454" s="889"/>
    </row>
    <row r="455" spans="2:12" x14ac:dyDescent="0.2">
      <c r="B455" s="219" t="s">
        <v>351</v>
      </c>
      <c r="C455" s="888"/>
      <c r="D455" s="888"/>
      <c r="E455" s="888"/>
      <c r="F455" s="888"/>
      <c r="G455" s="888"/>
      <c r="H455" s="888"/>
      <c r="I455" s="888"/>
      <c r="J455" s="888"/>
      <c r="K455" s="888"/>
      <c r="L455" s="889"/>
    </row>
    <row r="456" spans="2:12" x14ac:dyDescent="0.2">
      <c r="B456" s="219" t="s">
        <v>354</v>
      </c>
      <c r="C456" s="888"/>
      <c r="D456" s="888"/>
      <c r="E456" s="888"/>
      <c r="F456" s="888"/>
      <c r="G456" s="888"/>
      <c r="H456" s="888"/>
      <c r="I456" s="888"/>
      <c r="J456" s="888"/>
      <c r="K456" s="888"/>
      <c r="L456" s="889"/>
    </row>
    <row r="457" spans="2:12" x14ac:dyDescent="0.2">
      <c r="B457" s="794" t="s">
        <v>355</v>
      </c>
      <c r="C457" s="795"/>
      <c r="D457" s="795"/>
      <c r="E457" s="795"/>
      <c r="F457" s="795"/>
      <c r="G457" s="795"/>
      <c r="H457" s="795"/>
      <c r="I457" s="795"/>
      <c r="J457" s="795"/>
      <c r="K457" s="795"/>
      <c r="L457" s="796"/>
    </row>
    <row r="458" spans="2:12" x14ac:dyDescent="0.2">
      <c r="B458" s="839" t="s">
        <v>356</v>
      </c>
      <c r="C458" s="818"/>
      <c r="D458" s="818"/>
      <c r="E458" s="818"/>
      <c r="F458" s="818"/>
      <c r="G458" s="818"/>
      <c r="H458" s="818"/>
      <c r="I458" s="818"/>
      <c r="J458" s="818"/>
      <c r="K458" s="818"/>
      <c r="L458" s="840"/>
    </row>
    <row r="459" spans="2:12" x14ac:dyDescent="0.2">
      <c r="B459" s="890" t="s">
        <v>357</v>
      </c>
      <c r="C459" s="860"/>
      <c r="D459" s="861"/>
      <c r="E459" s="876" t="s">
        <v>358</v>
      </c>
      <c r="F459" s="877"/>
      <c r="G459" s="877"/>
      <c r="H459" s="877"/>
      <c r="I459" s="877"/>
      <c r="J459" s="877"/>
      <c r="K459" s="878"/>
      <c r="L459" s="891" t="s">
        <v>359</v>
      </c>
    </row>
    <row r="460" spans="2:12" x14ac:dyDescent="0.2">
      <c r="B460" s="890"/>
      <c r="C460" s="860"/>
      <c r="D460" s="861"/>
      <c r="E460" s="879"/>
      <c r="F460" s="880"/>
      <c r="G460" s="880"/>
      <c r="H460" s="880"/>
      <c r="I460" s="880"/>
      <c r="J460" s="880"/>
      <c r="K460" s="881"/>
      <c r="L460" s="892"/>
    </row>
    <row r="461" spans="2:12" x14ac:dyDescent="0.2">
      <c r="B461" s="893" t="s">
        <v>400</v>
      </c>
      <c r="C461" s="782"/>
      <c r="D461" s="894"/>
      <c r="E461" s="784" t="s">
        <v>412</v>
      </c>
      <c r="F461" s="895"/>
      <c r="G461" s="895"/>
      <c r="H461" s="895"/>
      <c r="I461" s="895"/>
      <c r="J461" s="895"/>
      <c r="K461" s="894"/>
      <c r="L461" s="220">
        <v>2</v>
      </c>
    </row>
    <row r="462" spans="2:12" x14ac:dyDescent="0.2">
      <c r="B462" s="800" t="s">
        <v>416</v>
      </c>
      <c r="C462" s="782"/>
      <c r="D462" s="894"/>
      <c r="E462" s="896" t="s">
        <v>417</v>
      </c>
      <c r="F462" s="895"/>
      <c r="G462" s="895"/>
      <c r="H462" s="895"/>
      <c r="I462" s="895"/>
      <c r="J462" s="895"/>
      <c r="K462" s="894"/>
      <c r="L462" s="220">
        <v>1</v>
      </c>
    </row>
    <row r="463" spans="2:12" x14ac:dyDescent="0.2">
      <c r="B463" s="800" t="s">
        <v>411</v>
      </c>
      <c r="C463" s="895"/>
      <c r="D463" s="894"/>
      <c r="E463" s="896" t="s">
        <v>413</v>
      </c>
      <c r="F463" s="895"/>
      <c r="G463" s="895"/>
      <c r="H463" s="895"/>
      <c r="I463" s="895"/>
      <c r="J463" s="895"/>
      <c r="K463" s="894"/>
      <c r="L463" s="221">
        <v>1</v>
      </c>
    </row>
    <row r="464" spans="2:12" x14ac:dyDescent="0.2">
      <c r="B464" s="800"/>
      <c r="C464" s="895"/>
      <c r="D464" s="894"/>
      <c r="E464" s="896"/>
      <c r="F464" s="895"/>
      <c r="G464" s="895"/>
      <c r="H464" s="895"/>
      <c r="I464" s="895"/>
      <c r="J464" s="895"/>
      <c r="K464" s="894"/>
      <c r="L464" s="221"/>
    </row>
    <row r="465" spans="2:12" x14ac:dyDescent="0.2">
      <c r="B465" s="813" t="s">
        <v>360</v>
      </c>
      <c r="C465" s="897"/>
      <c r="D465" s="897"/>
      <c r="E465" s="897"/>
      <c r="F465" s="897"/>
      <c r="G465" s="897"/>
      <c r="H465" s="897"/>
      <c r="I465" s="897"/>
      <c r="J465" s="897"/>
      <c r="K465" s="815"/>
      <c r="L465" s="224">
        <f>SUM(L461:L464)</f>
        <v>4</v>
      </c>
    </row>
    <row r="466" spans="2:12" x14ac:dyDescent="0.2">
      <c r="B466" s="839" t="s">
        <v>361</v>
      </c>
      <c r="C466" s="818"/>
      <c r="D466" s="818"/>
      <c r="E466" s="818"/>
      <c r="F466" s="818"/>
      <c r="G466" s="818"/>
      <c r="H466" s="818"/>
      <c r="I466" s="818"/>
      <c r="J466" s="818"/>
      <c r="K466" s="818"/>
      <c r="L466" s="840"/>
    </row>
    <row r="467" spans="2:12" x14ac:dyDescent="0.2">
      <c r="B467" s="870" t="s">
        <v>362</v>
      </c>
      <c r="C467" s="876" t="s">
        <v>357</v>
      </c>
      <c r="D467" s="878"/>
      <c r="E467" s="876" t="s">
        <v>358</v>
      </c>
      <c r="F467" s="877"/>
      <c r="G467" s="877"/>
      <c r="H467" s="877"/>
      <c r="I467" s="877"/>
      <c r="J467" s="877"/>
      <c r="K467" s="878"/>
      <c r="L467" s="852" t="s">
        <v>359</v>
      </c>
    </row>
    <row r="468" spans="2:12" x14ac:dyDescent="0.2">
      <c r="B468" s="871"/>
      <c r="C468" s="879"/>
      <c r="D468" s="881"/>
      <c r="E468" s="879"/>
      <c r="F468" s="880"/>
      <c r="G468" s="880"/>
      <c r="H468" s="880"/>
      <c r="I468" s="880"/>
      <c r="J468" s="880"/>
      <c r="K468" s="881"/>
      <c r="L468" s="853"/>
    </row>
    <row r="469" spans="2:12" x14ac:dyDescent="0.2">
      <c r="B469" s="408"/>
      <c r="C469" s="854"/>
      <c r="D469" s="855"/>
      <c r="E469" s="856"/>
      <c r="F469" s="857"/>
      <c r="G469" s="857"/>
      <c r="H469" s="857"/>
      <c r="I469" s="857"/>
      <c r="J469" s="857"/>
      <c r="K469" s="858"/>
      <c r="L469" s="409"/>
    </row>
    <row r="470" spans="2:12" x14ac:dyDescent="0.2">
      <c r="B470" s="408"/>
      <c r="C470" s="854"/>
      <c r="D470" s="855"/>
      <c r="E470" s="856"/>
      <c r="F470" s="857"/>
      <c r="G470" s="857"/>
      <c r="H470" s="857"/>
      <c r="I470" s="857"/>
      <c r="J470" s="857"/>
      <c r="K470" s="858"/>
      <c r="L470" s="409"/>
    </row>
    <row r="471" spans="2:12" x14ac:dyDescent="0.2">
      <c r="B471" s="408"/>
      <c r="C471" s="854"/>
      <c r="D471" s="855"/>
      <c r="E471" s="859"/>
      <c r="F471" s="860"/>
      <c r="G471" s="860"/>
      <c r="H471" s="860"/>
      <c r="I471" s="860"/>
      <c r="J471" s="860"/>
      <c r="K471" s="861"/>
      <c r="L471" s="409"/>
    </row>
    <row r="472" spans="2:12" x14ac:dyDescent="0.2">
      <c r="B472" s="408"/>
      <c r="C472" s="854"/>
      <c r="D472" s="855"/>
      <c r="E472" s="859"/>
      <c r="F472" s="860"/>
      <c r="G472" s="860"/>
      <c r="H472" s="860"/>
      <c r="I472" s="860"/>
      <c r="J472" s="860"/>
      <c r="K472" s="861"/>
      <c r="L472" s="409"/>
    </row>
    <row r="473" spans="2:12" x14ac:dyDescent="0.2">
      <c r="B473" s="408"/>
      <c r="C473" s="854"/>
      <c r="D473" s="855"/>
      <c r="E473" s="859"/>
      <c r="F473" s="860"/>
      <c r="G473" s="860"/>
      <c r="H473" s="860"/>
      <c r="I473" s="860"/>
      <c r="J473" s="860"/>
      <c r="K473" s="861"/>
      <c r="L473" s="409"/>
    </row>
    <row r="474" spans="2:12" x14ac:dyDescent="0.2">
      <c r="B474" s="862" t="s">
        <v>360</v>
      </c>
      <c r="C474" s="863"/>
      <c r="D474" s="863"/>
      <c r="E474" s="863"/>
      <c r="F474" s="863"/>
      <c r="G474" s="863"/>
      <c r="H474" s="863"/>
      <c r="I474" s="863"/>
      <c r="J474" s="863"/>
      <c r="K474" s="864"/>
      <c r="L474" s="227">
        <f>SUM(L469:L473)</f>
        <v>0</v>
      </c>
    </row>
    <row r="475" spans="2:12" x14ac:dyDescent="0.2">
      <c r="B475" s="865" t="s">
        <v>406</v>
      </c>
      <c r="C475" s="866"/>
      <c r="D475" s="866"/>
      <c r="E475" s="866"/>
      <c r="F475" s="866"/>
      <c r="G475" s="866"/>
      <c r="H475" s="866"/>
      <c r="I475" s="866"/>
      <c r="J475" s="866"/>
      <c r="K475" s="867"/>
      <c r="L475" s="228">
        <f>L474+L465</f>
        <v>4</v>
      </c>
    </row>
    <row r="476" spans="2:12" x14ac:dyDescent="0.2">
      <c r="B476" s="794" t="s">
        <v>215</v>
      </c>
      <c r="C476" s="795"/>
      <c r="D476" s="795"/>
      <c r="E476" s="795"/>
      <c r="F476" s="795"/>
      <c r="G476" s="795"/>
      <c r="H476" s="795"/>
      <c r="I476" s="795"/>
      <c r="J476" s="795"/>
      <c r="K476" s="795"/>
      <c r="L476" s="796"/>
    </row>
    <row r="477" spans="2:12" x14ac:dyDescent="0.2">
      <c r="B477" s="839" t="s">
        <v>363</v>
      </c>
      <c r="C477" s="818"/>
      <c r="D477" s="818"/>
      <c r="E477" s="818"/>
      <c r="F477" s="818"/>
      <c r="G477" s="818"/>
      <c r="H477" s="818"/>
      <c r="I477" s="818"/>
      <c r="J477" s="839" t="s">
        <v>364</v>
      </c>
      <c r="K477" s="818"/>
      <c r="L477" s="840"/>
    </row>
    <row r="478" spans="2:12" x14ac:dyDescent="0.2">
      <c r="B478" s="870" t="s">
        <v>362</v>
      </c>
      <c r="C478" s="872" t="s">
        <v>29</v>
      </c>
      <c r="D478" s="873"/>
      <c r="E478" s="876" t="s">
        <v>1</v>
      </c>
      <c r="F478" s="877"/>
      <c r="G478" s="877"/>
      <c r="H478" s="878"/>
      <c r="I478" s="882" t="s">
        <v>359</v>
      </c>
      <c r="J478" s="884" t="s">
        <v>29</v>
      </c>
      <c r="K478" s="886" t="s">
        <v>1</v>
      </c>
      <c r="L478" s="882" t="s">
        <v>365</v>
      </c>
    </row>
    <row r="479" spans="2:12" x14ac:dyDescent="0.2">
      <c r="B479" s="871"/>
      <c r="C479" s="874"/>
      <c r="D479" s="875"/>
      <c r="E479" s="879"/>
      <c r="F479" s="880"/>
      <c r="G479" s="880"/>
      <c r="H479" s="881"/>
      <c r="I479" s="883"/>
      <c r="J479" s="885"/>
      <c r="K479" s="887"/>
      <c r="L479" s="883"/>
    </row>
    <row r="480" spans="2:12" x14ac:dyDescent="0.2">
      <c r="B480" s="229"/>
      <c r="C480" s="868"/>
      <c r="D480" s="858"/>
      <c r="E480" s="868"/>
      <c r="F480" s="869"/>
      <c r="G480" s="869"/>
      <c r="H480" s="858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68"/>
      <c r="D481" s="858"/>
      <c r="E481" s="868"/>
      <c r="F481" s="869"/>
      <c r="G481" s="869"/>
      <c r="H481" s="858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68"/>
      <c r="D482" s="858"/>
      <c r="E482" s="868"/>
      <c r="F482" s="869"/>
      <c r="G482" s="869"/>
      <c r="H482" s="858"/>
      <c r="I482" s="239"/>
      <c r="J482" s="230"/>
      <c r="K482" s="238"/>
      <c r="L482" s="220"/>
    </row>
    <row r="483" spans="2:12" x14ac:dyDescent="0.2">
      <c r="B483" s="813" t="s">
        <v>366</v>
      </c>
      <c r="C483" s="814"/>
      <c r="D483" s="814"/>
      <c r="E483" s="814"/>
      <c r="F483" s="814"/>
      <c r="G483" s="814"/>
      <c r="H483" s="815"/>
      <c r="I483" s="252">
        <f>SUM(I480:I482)</f>
        <v>0</v>
      </c>
      <c r="J483" s="816" t="s">
        <v>366</v>
      </c>
      <c r="K483" s="817"/>
      <c r="L483" s="240">
        <f>SUM(L480:L482)</f>
        <v>2</v>
      </c>
    </row>
    <row r="484" spans="2:12" x14ac:dyDescent="0.2">
      <c r="B484" s="813" t="s">
        <v>27</v>
      </c>
      <c r="C484" s="814"/>
      <c r="D484" s="814"/>
      <c r="E484" s="814"/>
      <c r="F484" s="814"/>
      <c r="G484" s="814"/>
      <c r="H484" s="814"/>
      <c r="I484" s="814"/>
      <c r="J484" s="814"/>
      <c r="K484" s="815"/>
      <c r="L484" s="240">
        <f>L483+I483</f>
        <v>2</v>
      </c>
    </row>
    <row r="485" spans="2:12" x14ac:dyDescent="0.2">
      <c r="B485" s="794" t="s">
        <v>388</v>
      </c>
      <c r="C485" s="795"/>
      <c r="D485" s="795"/>
      <c r="E485" s="795"/>
      <c r="F485" s="795"/>
      <c r="G485" s="795"/>
      <c r="H485" s="795"/>
      <c r="I485" s="795"/>
      <c r="J485" s="795"/>
      <c r="K485" s="795"/>
      <c r="L485" s="796"/>
    </row>
    <row r="486" spans="2:12" x14ac:dyDescent="0.2">
      <c r="B486" s="839" t="s">
        <v>368</v>
      </c>
      <c r="C486" s="818"/>
      <c r="D486" s="840"/>
      <c r="E486" s="818" t="s">
        <v>394</v>
      </c>
      <c r="F486" s="818"/>
      <c r="G486" s="819" t="s">
        <v>389</v>
      </c>
      <c r="H486" s="820"/>
      <c r="I486" s="820"/>
      <c r="J486" s="820"/>
      <c r="K486" s="820"/>
      <c r="L486" s="821"/>
    </row>
    <row r="487" spans="2:12" x14ac:dyDescent="0.2">
      <c r="B487" s="822" t="s">
        <v>393</v>
      </c>
      <c r="C487" s="823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824"/>
      <c r="E488" s="268"/>
      <c r="F488" s="826"/>
      <c r="G488" s="819"/>
      <c r="H488" s="820"/>
      <c r="I488" s="820"/>
      <c r="J488" s="820"/>
      <c r="K488" s="820"/>
      <c r="L488" s="821"/>
    </row>
    <row r="489" spans="2:12" x14ac:dyDescent="0.2">
      <c r="B489" s="324"/>
      <c r="C489" s="324"/>
      <c r="D489" s="825"/>
      <c r="E489" s="268"/>
      <c r="F489" s="827"/>
      <c r="G489" s="819"/>
      <c r="H489" s="820"/>
      <c r="I489" s="820"/>
      <c r="J489" s="820"/>
      <c r="K489" s="820"/>
      <c r="L489" s="821"/>
    </row>
    <row r="490" spans="2:12" x14ac:dyDescent="0.2">
      <c r="B490" s="828" t="s">
        <v>367</v>
      </c>
      <c r="C490" s="829"/>
      <c r="D490" s="829"/>
      <c r="E490" s="829"/>
      <c r="F490" s="829"/>
      <c r="G490" s="829"/>
      <c r="H490" s="829"/>
      <c r="I490" s="829"/>
      <c r="J490" s="829"/>
      <c r="K490" s="829"/>
      <c r="L490" s="830"/>
    </row>
    <row r="491" spans="2:12" ht="25.5" x14ac:dyDescent="0.2">
      <c r="B491" s="263" t="s">
        <v>368</v>
      </c>
      <c r="C491" s="831" t="s">
        <v>369</v>
      </c>
      <c r="D491" s="832"/>
      <c r="E491" s="833"/>
      <c r="F491" s="831" t="s">
        <v>370</v>
      </c>
      <c r="G491" s="832"/>
      <c r="H491" s="833"/>
      <c r="I491" s="831" t="s">
        <v>371</v>
      </c>
      <c r="J491" s="833"/>
      <c r="K491" s="241" t="s">
        <v>372</v>
      </c>
      <c r="L491" s="242" t="s">
        <v>373</v>
      </c>
    </row>
    <row r="492" spans="2:12" x14ac:dyDescent="0.2">
      <c r="B492" s="243" t="s">
        <v>374</v>
      </c>
      <c r="C492" s="834" t="s">
        <v>407</v>
      </c>
      <c r="D492" s="835"/>
      <c r="E492" s="836"/>
      <c r="F492" s="837"/>
      <c r="G492" s="838"/>
      <c r="H492" s="402"/>
      <c r="I492" s="837"/>
      <c r="J492" s="838"/>
      <c r="K492" s="266"/>
      <c r="L492" s="245"/>
    </row>
    <row r="493" spans="2:12" x14ac:dyDescent="0.2">
      <c r="B493" s="243" t="s">
        <v>375</v>
      </c>
      <c r="C493" s="834" t="s">
        <v>407</v>
      </c>
      <c r="D493" s="835"/>
      <c r="E493" s="836"/>
      <c r="F493" s="837"/>
      <c r="G493" s="838"/>
      <c r="H493" s="402"/>
      <c r="I493" s="837"/>
      <c r="J493" s="838"/>
      <c r="K493" s="266"/>
      <c r="L493" s="245"/>
    </row>
    <row r="494" spans="2:12" x14ac:dyDescent="0.2">
      <c r="B494" s="243" t="s">
        <v>376</v>
      </c>
      <c r="C494" s="834" t="s">
        <v>407</v>
      </c>
      <c r="D494" s="835"/>
      <c r="E494" s="836"/>
      <c r="F494" s="837"/>
      <c r="G494" s="838"/>
      <c r="H494" s="402"/>
      <c r="I494" s="837"/>
      <c r="J494" s="838"/>
      <c r="K494" s="266"/>
      <c r="L494" s="245"/>
    </row>
    <row r="495" spans="2:12" x14ac:dyDescent="0.2">
      <c r="B495" s="841" t="s">
        <v>377</v>
      </c>
      <c r="C495" s="842"/>
      <c r="D495" s="842"/>
      <c r="E495" s="842"/>
      <c r="F495" s="842"/>
      <c r="G495" s="842"/>
      <c r="H495" s="842"/>
      <c r="I495" s="842"/>
      <c r="J495" s="843"/>
      <c r="K495" s="850" t="s">
        <v>378</v>
      </c>
      <c r="L495" s="851"/>
    </row>
    <row r="496" spans="2:12" x14ac:dyDescent="0.2">
      <c r="B496" s="844"/>
      <c r="C496" s="845"/>
      <c r="D496" s="845"/>
      <c r="E496" s="845"/>
      <c r="F496" s="845"/>
      <c r="G496" s="845"/>
      <c r="H496" s="845"/>
      <c r="I496" s="845"/>
      <c r="J496" s="846"/>
      <c r="K496" s="246" t="s">
        <v>379</v>
      </c>
      <c r="L496" s="245"/>
    </row>
    <row r="497" spans="2:12" x14ac:dyDescent="0.2">
      <c r="B497" s="844"/>
      <c r="C497" s="845"/>
      <c r="D497" s="845"/>
      <c r="E497" s="845"/>
      <c r="F497" s="845"/>
      <c r="G497" s="845"/>
      <c r="H497" s="845"/>
      <c r="I497" s="845"/>
      <c r="J497" s="846"/>
      <c r="K497" s="246" t="s">
        <v>380</v>
      </c>
      <c r="L497" s="245"/>
    </row>
    <row r="498" spans="2:12" ht="13.5" thickBot="1" x14ac:dyDescent="0.25">
      <c r="B498" s="847"/>
      <c r="C498" s="848"/>
      <c r="D498" s="848"/>
      <c r="E498" s="848"/>
      <c r="F498" s="848"/>
      <c r="G498" s="848"/>
      <c r="H498" s="848"/>
      <c r="I498" s="848"/>
      <c r="J498" s="849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94" t="s">
        <v>382</v>
      </c>
      <c r="C501" s="795"/>
      <c r="D501" s="795"/>
      <c r="E501" s="795"/>
      <c r="F501" s="795"/>
      <c r="G501" s="795"/>
      <c r="H501" s="795"/>
      <c r="I501" s="795"/>
      <c r="J501" s="795"/>
      <c r="K501" s="795"/>
      <c r="L501" s="796"/>
    </row>
    <row r="502" spans="2:12" x14ac:dyDescent="0.2">
      <c r="B502" s="300">
        <v>1</v>
      </c>
      <c r="C502" s="781" t="s">
        <v>480</v>
      </c>
      <c r="D502" s="782"/>
      <c r="E502" s="782"/>
      <c r="F502" s="782"/>
      <c r="G502" s="782"/>
      <c r="H502" s="782"/>
      <c r="I502" s="782"/>
      <c r="J502" s="782"/>
      <c r="K502" s="782"/>
      <c r="L502" s="783"/>
    </row>
    <row r="503" spans="2:12" x14ac:dyDescent="0.2">
      <c r="B503" s="427">
        <v>2</v>
      </c>
      <c r="C503" s="790" t="s">
        <v>472</v>
      </c>
      <c r="D503" s="791"/>
      <c r="E503" s="791"/>
      <c r="F503" s="791"/>
      <c r="G503" s="791"/>
      <c r="H503" s="791"/>
      <c r="I503" s="791"/>
      <c r="J503" s="791"/>
      <c r="K503" s="791"/>
      <c r="L503" s="792"/>
    </row>
    <row r="504" spans="2:12" x14ac:dyDescent="0.2">
      <c r="B504" s="339">
        <v>3</v>
      </c>
      <c r="C504" s="781" t="s">
        <v>473</v>
      </c>
      <c r="D504" s="782"/>
      <c r="E504" s="782"/>
      <c r="F504" s="782"/>
      <c r="G504" s="782"/>
      <c r="H504" s="782"/>
      <c r="I504" s="782"/>
      <c r="J504" s="782"/>
      <c r="K504" s="782"/>
      <c r="L504" s="783"/>
    </row>
    <row r="505" spans="2:12" x14ac:dyDescent="0.2">
      <c r="B505" s="339">
        <v>4</v>
      </c>
      <c r="C505" s="784" t="s">
        <v>474</v>
      </c>
      <c r="D505" s="785"/>
      <c r="E505" s="785"/>
      <c r="F505" s="785"/>
      <c r="G505" s="785"/>
      <c r="H505" s="785"/>
      <c r="I505" s="785"/>
      <c r="J505" s="785"/>
      <c r="K505" s="785"/>
      <c r="L505" s="786"/>
    </row>
    <row r="506" spans="2:12" x14ac:dyDescent="0.2">
      <c r="B506" s="356">
        <v>5</v>
      </c>
      <c r="C506" s="801" t="s">
        <v>502</v>
      </c>
      <c r="D506" s="802"/>
      <c r="E506" s="802"/>
      <c r="F506" s="802"/>
      <c r="G506" s="802"/>
      <c r="H506" s="802"/>
      <c r="I506" s="802"/>
      <c r="J506" s="802"/>
      <c r="K506" s="802"/>
      <c r="L506" s="803"/>
    </row>
    <row r="507" spans="2:12" x14ac:dyDescent="0.2">
      <c r="B507" s="356">
        <v>6</v>
      </c>
      <c r="C507" s="784" t="s">
        <v>475</v>
      </c>
      <c r="D507" s="785"/>
      <c r="E507" s="785"/>
      <c r="F507" s="785"/>
      <c r="G507" s="785"/>
      <c r="H507" s="785"/>
      <c r="I507" s="785"/>
      <c r="J507" s="785"/>
      <c r="K507" s="785"/>
      <c r="L507" s="786"/>
    </row>
    <row r="508" spans="2:12" x14ac:dyDescent="0.2">
      <c r="B508" s="356">
        <v>7</v>
      </c>
      <c r="C508" s="784" t="s">
        <v>476</v>
      </c>
      <c r="D508" s="785"/>
      <c r="E508" s="785"/>
      <c r="F508" s="785"/>
      <c r="G508" s="785"/>
      <c r="H508" s="785"/>
      <c r="I508" s="785"/>
      <c r="J508" s="785"/>
      <c r="K508" s="785"/>
      <c r="L508" s="786"/>
    </row>
    <row r="509" spans="2:12" x14ac:dyDescent="0.2">
      <c r="B509" s="356"/>
      <c r="C509" s="784"/>
      <c r="D509" s="785"/>
      <c r="E509" s="785"/>
      <c r="F509" s="785"/>
      <c r="G509" s="785"/>
      <c r="H509" s="785"/>
      <c r="I509" s="785"/>
      <c r="J509" s="785"/>
      <c r="K509" s="785"/>
      <c r="L509" s="786"/>
    </row>
    <row r="510" spans="2:12" x14ac:dyDescent="0.2">
      <c r="B510" s="300"/>
      <c r="C510" s="784"/>
      <c r="D510" s="785"/>
      <c r="E510" s="785"/>
      <c r="F510" s="785"/>
      <c r="G510" s="785"/>
      <c r="H510" s="785"/>
      <c r="I510" s="785"/>
      <c r="J510" s="785"/>
      <c r="K510" s="785"/>
      <c r="L510" s="786"/>
    </row>
    <row r="511" spans="2:12" x14ac:dyDescent="0.2">
      <c r="B511" s="794" t="s">
        <v>386</v>
      </c>
      <c r="C511" s="795"/>
      <c r="D511" s="795"/>
      <c r="E511" s="795"/>
      <c r="F511" s="795"/>
      <c r="G511" s="795"/>
      <c r="H511" s="795"/>
      <c r="I511" s="795"/>
      <c r="J511" s="795"/>
      <c r="K511" s="795"/>
      <c r="L511" s="796"/>
    </row>
    <row r="512" spans="2:12" x14ac:dyDescent="0.2">
      <c r="B512" s="269"/>
      <c r="C512" s="793"/>
      <c r="D512" s="782"/>
      <c r="E512" s="782"/>
      <c r="F512" s="782"/>
      <c r="G512" s="782"/>
      <c r="H512" s="782"/>
      <c r="I512" s="782"/>
      <c r="J512" s="782"/>
      <c r="K512" s="782"/>
      <c r="L512" s="783"/>
    </row>
    <row r="513" spans="2:12" x14ac:dyDescent="0.2">
      <c r="B513" s="269"/>
      <c r="C513" s="793"/>
      <c r="D513" s="782"/>
      <c r="E513" s="782"/>
      <c r="F513" s="782"/>
      <c r="G513" s="782"/>
      <c r="H513" s="782"/>
      <c r="I513" s="782"/>
      <c r="J513" s="782"/>
      <c r="K513" s="782"/>
      <c r="L513" s="783"/>
    </row>
    <row r="514" spans="2:12" x14ac:dyDescent="0.2">
      <c r="B514" s="269"/>
      <c r="C514" s="793"/>
      <c r="D514" s="782"/>
      <c r="E514" s="782"/>
      <c r="F514" s="782"/>
      <c r="G514" s="782"/>
      <c r="H514" s="782"/>
      <c r="I514" s="782"/>
      <c r="J514" s="782"/>
      <c r="K514" s="782"/>
      <c r="L514" s="783"/>
    </row>
    <row r="515" spans="2:12" x14ac:dyDescent="0.2">
      <c r="B515" s="794" t="s">
        <v>387</v>
      </c>
      <c r="C515" s="795"/>
      <c r="D515" s="795"/>
      <c r="E515" s="795"/>
      <c r="F515" s="795"/>
      <c r="G515" s="795"/>
      <c r="H515" s="795"/>
      <c r="I515" s="795"/>
      <c r="J515" s="795"/>
      <c r="K515" s="795"/>
      <c r="L515" s="796"/>
    </row>
    <row r="516" spans="2:12" x14ac:dyDescent="0.2">
      <c r="B516" s="269">
        <v>1</v>
      </c>
      <c r="C516" s="781" t="s">
        <v>479</v>
      </c>
      <c r="D516" s="782"/>
      <c r="E516" s="782"/>
      <c r="F516" s="782"/>
      <c r="G516" s="782"/>
      <c r="H516" s="782"/>
      <c r="I516" s="782"/>
      <c r="J516" s="782"/>
      <c r="K516" s="782"/>
      <c r="L516" s="783"/>
    </row>
    <row r="517" spans="2:12" x14ac:dyDescent="0.2">
      <c r="B517" s="269">
        <v>2</v>
      </c>
      <c r="C517" s="781" t="s">
        <v>507</v>
      </c>
      <c r="D517" s="782"/>
      <c r="E517" s="782"/>
      <c r="F517" s="782"/>
      <c r="G517" s="782"/>
      <c r="H517" s="782"/>
      <c r="I517" s="782"/>
      <c r="J517" s="782"/>
      <c r="K517" s="782"/>
      <c r="L517" s="783"/>
    </row>
    <row r="518" spans="2:12" x14ac:dyDescent="0.2">
      <c r="B518" s="368">
        <v>3</v>
      </c>
      <c r="C518" s="781" t="s">
        <v>508</v>
      </c>
      <c r="D518" s="782"/>
      <c r="E518" s="782"/>
      <c r="F518" s="782"/>
      <c r="G518" s="782"/>
      <c r="H518" s="782"/>
      <c r="I518" s="782"/>
      <c r="J518" s="782"/>
      <c r="K518" s="782"/>
      <c r="L518" s="783"/>
    </row>
    <row r="519" spans="2:12" x14ac:dyDescent="0.2">
      <c r="B519" s="797" t="s">
        <v>383</v>
      </c>
      <c r="C519" s="798"/>
      <c r="D519" s="798"/>
      <c r="E519" s="798"/>
      <c r="F519" s="798"/>
      <c r="G519" s="798"/>
      <c r="H519" s="798"/>
      <c r="I519" s="798"/>
      <c r="J519" s="798"/>
      <c r="K519" s="798"/>
      <c r="L519" s="799"/>
    </row>
    <row r="520" spans="2:12" x14ac:dyDescent="0.2">
      <c r="B520" s="800" t="s">
        <v>446</v>
      </c>
      <c r="C520" s="782"/>
      <c r="D520" s="782"/>
      <c r="E520" s="782"/>
      <c r="F520" s="782"/>
      <c r="G520" s="782"/>
      <c r="H520" s="782"/>
      <c r="I520" s="782"/>
      <c r="J520" s="782"/>
      <c r="K520" s="782"/>
      <c r="L520" s="783"/>
    </row>
    <row r="521" spans="2:12" x14ac:dyDescent="0.2">
      <c r="B521" s="800"/>
      <c r="C521" s="782"/>
      <c r="D521" s="782"/>
      <c r="E521" s="782"/>
      <c r="F521" s="782"/>
      <c r="G521" s="782"/>
      <c r="H521" s="782"/>
      <c r="I521" s="782"/>
      <c r="J521" s="782"/>
      <c r="K521" s="782"/>
      <c r="L521" s="783"/>
    </row>
    <row r="522" spans="2:12" x14ac:dyDescent="0.2">
      <c r="B522" s="800"/>
      <c r="C522" s="782"/>
      <c r="D522" s="782"/>
      <c r="E522" s="782"/>
      <c r="F522" s="782"/>
      <c r="G522" s="782"/>
      <c r="H522" s="782"/>
      <c r="I522" s="782"/>
      <c r="J522" s="782"/>
      <c r="K522" s="782"/>
      <c r="L522" s="783"/>
    </row>
    <row r="523" spans="2:12" x14ac:dyDescent="0.2">
      <c r="B523" s="800"/>
      <c r="C523" s="782"/>
      <c r="D523" s="782"/>
      <c r="E523" s="782"/>
      <c r="F523" s="782"/>
      <c r="G523" s="782"/>
      <c r="H523" s="782"/>
      <c r="I523" s="782"/>
      <c r="J523" s="782"/>
      <c r="K523" s="782"/>
      <c r="L523" s="783"/>
    </row>
    <row r="524" spans="2:12" x14ac:dyDescent="0.2">
      <c r="B524" s="804"/>
      <c r="C524" s="805"/>
      <c r="D524" s="805"/>
      <c r="E524" s="805"/>
      <c r="F524" s="805"/>
      <c r="G524" s="398"/>
      <c r="H524" s="805"/>
      <c r="I524" s="805"/>
      <c r="J524" s="805"/>
      <c r="K524" s="805"/>
      <c r="L524" s="810"/>
    </row>
    <row r="525" spans="2:12" x14ac:dyDescent="0.2">
      <c r="B525" s="806"/>
      <c r="C525" s="807"/>
      <c r="D525" s="807"/>
      <c r="E525" s="807"/>
      <c r="F525" s="807"/>
      <c r="G525" s="399"/>
      <c r="H525" s="807"/>
      <c r="I525" s="807"/>
      <c r="J525" s="807"/>
      <c r="K525" s="807"/>
      <c r="L525" s="811"/>
    </row>
    <row r="526" spans="2:12" x14ac:dyDescent="0.2">
      <c r="B526" s="806"/>
      <c r="C526" s="807"/>
      <c r="D526" s="807"/>
      <c r="E526" s="807"/>
      <c r="F526" s="807"/>
      <c r="G526" s="399"/>
      <c r="H526" s="807"/>
      <c r="I526" s="807"/>
      <c r="J526" s="807"/>
      <c r="K526" s="807"/>
      <c r="L526" s="811"/>
    </row>
    <row r="527" spans="2:12" x14ac:dyDescent="0.2">
      <c r="B527" s="808"/>
      <c r="C527" s="809"/>
      <c r="D527" s="809"/>
      <c r="E527" s="809"/>
      <c r="F527" s="809"/>
      <c r="G527" s="400"/>
      <c r="H527" s="809"/>
      <c r="I527" s="809"/>
      <c r="J527" s="809"/>
      <c r="K527" s="809"/>
      <c r="L527" s="812"/>
    </row>
    <row r="528" spans="2:12" ht="13.5" thickBot="1" x14ac:dyDescent="0.25">
      <c r="B528" s="787" t="s">
        <v>384</v>
      </c>
      <c r="C528" s="788"/>
      <c r="D528" s="788"/>
      <c r="E528" s="788"/>
      <c r="F528" s="788"/>
      <c r="G528" s="401"/>
      <c r="H528" s="788" t="s">
        <v>385</v>
      </c>
      <c r="I528" s="788"/>
      <c r="J528" s="788"/>
      <c r="K528" s="788"/>
      <c r="L528" s="789"/>
    </row>
    <row r="530" spans="2:12" ht="13.5" thickBot="1" x14ac:dyDescent="0.25"/>
    <row r="531" spans="2:12" ht="23.25" x14ac:dyDescent="0.2">
      <c r="B531" s="898" t="s">
        <v>336</v>
      </c>
      <c r="C531" s="899"/>
      <c r="D531" s="899"/>
      <c r="E531" s="899"/>
      <c r="F531" s="899"/>
      <c r="G531" s="899"/>
      <c r="H531" s="899"/>
      <c r="I531" s="899"/>
      <c r="J531" s="899"/>
      <c r="K531" s="899"/>
      <c r="L531" s="900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901" t="s">
        <v>338</v>
      </c>
      <c r="E534" s="901"/>
      <c r="F534" s="901"/>
      <c r="G534" s="901"/>
      <c r="H534" s="901"/>
      <c r="I534" s="901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902" t="s">
        <v>340</v>
      </c>
      <c r="E535" s="902"/>
      <c r="F535" s="902"/>
      <c r="G535" s="902"/>
      <c r="H535" s="902"/>
      <c r="I535" s="902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903" t="s">
        <v>342</v>
      </c>
      <c r="E536" s="903"/>
      <c r="F536" s="903"/>
      <c r="G536" s="903"/>
      <c r="H536" s="903"/>
      <c r="I536" s="903"/>
      <c r="J536" s="214"/>
      <c r="K536" s="211" t="s">
        <v>343</v>
      </c>
      <c r="L536" s="255">
        <f>IFERROR(L534-L535,"")</f>
        <v>24</v>
      </c>
    </row>
    <row r="537" spans="2:12" x14ac:dyDescent="0.2">
      <c r="B537" s="794" t="s">
        <v>344</v>
      </c>
      <c r="C537" s="795"/>
      <c r="D537" s="795"/>
      <c r="E537" s="795"/>
      <c r="F537" s="795"/>
      <c r="G537" s="795"/>
      <c r="H537" s="795"/>
      <c r="I537" s="795"/>
      <c r="J537" s="795"/>
      <c r="K537" s="795"/>
      <c r="L537" s="796"/>
    </row>
    <row r="538" spans="2:12" x14ac:dyDescent="0.2">
      <c r="B538" s="904" t="s">
        <v>345</v>
      </c>
      <c r="C538" s="888"/>
      <c r="D538" s="888" t="s">
        <v>404</v>
      </c>
      <c r="E538" s="888"/>
      <c r="F538" s="888"/>
      <c r="G538" s="888"/>
      <c r="H538" s="888"/>
      <c r="I538" s="888"/>
      <c r="J538" s="888"/>
      <c r="K538" s="216" t="s">
        <v>346</v>
      </c>
      <c r="L538" s="217">
        <v>44670</v>
      </c>
    </row>
    <row r="539" spans="2:12" x14ac:dyDescent="0.2">
      <c r="B539" s="425" t="s">
        <v>347</v>
      </c>
      <c r="C539" s="888"/>
      <c r="D539" s="888"/>
      <c r="E539" s="888"/>
      <c r="F539" s="888"/>
      <c r="G539" s="888"/>
      <c r="H539" s="888"/>
      <c r="I539" s="888"/>
      <c r="J539" s="888"/>
      <c r="K539" s="216" t="s">
        <v>348</v>
      </c>
      <c r="L539" s="217">
        <v>44701</v>
      </c>
    </row>
    <row r="540" spans="2:12" x14ac:dyDescent="0.2">
      <c r="B540" s="904" t="s">
        <v>349</v>
      </c>
      <c r="C540" s="888"/>
      <c r="D540" s="888" t="s">
        <v>405</v>
      </c>
      <c r="E540" s="888"/>
      <c r="F540" s="888"/>
      <c r="G540" s="888"/>
      <c r="H540" s="888"/>
      <c r="I540" s="888"/>
      <c r="J540" s="888"/>
      <c r="K540" s="888"/>
      <c r="L540" s="889"/>
    </row>
    <row r="541" spans="2:12" x14ac:dyDescent="0.2">
      <c r="B541" s="904" t="s">
        <v>350</v>
      </c>
      <c r="C541" s="905"/>
      <c r="D541" s="905"/>
      <c r="E541" s="888" t="s">
        <v>402</v>
      </c>
      <c r="F541" s="888"/>
      <c r="G541" s="888"/>
      <c r="H541" s="888"/>
      <c r="I541" s="888"/>
      <c r="J541" s="888"/>
      <c r="K541" s="888"/>
      <c r="L541" s="889"/>
    </row>
    <row r="542" spans="2:12" x14ac:dyDescent="0.2">
      <c r="B542" s="425" t="s">
        <v>351</v>
      </c>
      <c r="C542" s="426"/>
      <c r="D542" s="906"/>
      <c r="E542" s="906"/>
      <c r="F542" s="906"/>
      <c r="G542" s="906"/>
      <c r="H542" s="906"/>
      <c r="I542" s="906"/>
      <c r="J542" s="906"/>
      <c r="K542" s="906"/>
      <c r="L542" s="907"/>
    </row>
    <row r="543" spans="2:12" x14ac:dyDescent="0.2">
      <c r="B543" s="794" t="s">
        <v>352</v>
      </c>
      <c r="C543" s="795"/>
      <c r="D543" s="795"/>
      <c r="E543" s="795"/>
      <c r="F543" s="795"/>
      <c r="G543" s="795"/>
      <c r="H543" s="795"/>
      <c r="I543" s="795"/>
      <c r="J543" s="795"/>
      <c r="K543" s="795"/>
      <c r="L543" s="796"/>
    </row>
    <row r="544" spans="2:12" x14ac:dyDescent="0.2">
      <c r="B544" s="904" t="s">
        <v>353</v>
      </c>
      <c r="C544" s="905"/>
      <c r="D544" s="905"/>
      <c r="E544" s="888"/>
      <c r="F544" s="888"/>
      <c r="G544" s="888"/>
      <c r="H544" s="888"/>
      <c r="I544" s="888"/>
      <c r="J544" s="888"/>
      <c r="K544" s="888"/>
      <c r="L544" s="889"/>
    </row>
    <row r="545" spans="2:12" x14ac:dyDescent="0.2">
      <c r="B545" s="219" t="s">
        <v>321</v>
      </c>
      <c r="C545" s="888"/>
      <c r="D545" s="888"/>
      <c r="E545" s="888"/>
      <c r="F545" s="888"/>
      <c r="G545" s="888"/>
      <c r="H545" s="888"/>
      <c r="I545" s="888"/>
      <c r="J545" s="888"/>
      <c r="K545" s="888"/>
      <c r="L545" s="889"/>
    </row>
    <row r="546" spans="2:12" x14ac:dyDescent="0.2">
      <c r="B546" s="219" t="s">
        <v>351</v>
      </c>
      <c r="C546" s="888"/>
      <c r="D546" s="888"/>
      <c r="E546" s="888"/>
      <c r="F546" s="888"/>
      <c r="G546" s="888"/>
      <c r="H546" s="888"/>
      <c r="I546" s="888"/>
      <c r="J546" s="888"/>
      <c r="K546" s="888"/>
      <c r="L546" s="889"/>
    </row>
    <row r="547" spans="2:12" x14ac:dyDescent="0.2">
      <c r="B547" s="219" t="s">
        <v>354</v>
      </c>
      <c r="C547" s="888"/>
      <c r="D547" s="888"/>
      <c r="E547" s="888"/>
      <c r="F547" s="888"/>
      <c r="G547" s="888"/>
      <c r="H547" s="888"/>
      <c r="I547" s="888"/>
      <c r="J547" s="888"/>
      <c r="K547" s="888"/>
      <c r="L547" s="889"/>
    </row>
    <row r="548" spans="2:12" x14ac:dyDescent="0.2">
      <c r="B548" s="794" t="s">
        <v>355</v>
      </c>
      <c r="C548" s="795"/>
      <c r="D548" s="795"/>
      <c r="E548" s="795"/>
      <c r="F548" s="795"/>
      <c r="G548" s="795"/>
      <c r="H548" s="795"/>
      <c r="I548" s="795"/>
      <c r="J548" s="795"/>
      <c r="K548" s="795"/>
      <c r="L548" s="796"/>
    </row>
    <row r="549" spans="2:12" x14ac:dyDescent="0.2">
      <c r="B549" s="839" t="s">
        <v>356</v>
      </c>
      <c r="C549" s="818"/>
      <c r="D549" s="818"/>
      <c r="E549" s="818"/>
      <c r="F549" s="818"/>
      <c r="G549" s="818"/>
      <c r="H549" s="818"/>
      <c r="I549" s="818"/>
      <c r="J549" s="818"/>
      <c r="K549" s="818"/>
      <c r="L549" s="840"/>
    </row>
    <row r="550" spans="2:12" x14ac:dyDescent="0.2">
      <c r="B550" s="890" t="s">
        <v>357</v>
      </c>
      <c r="C550" s="860"/>
      <c r="D550" s="861"/>
      <c r="E550" s="876" t="s">
        <v>358</v>
      </c>
      <c r="F550" s="877"/>
      <c r="G550" s="877"/>
      <c r="H550" s="877"/>
      <c r="I550" s="877"/>
      <c r="J550" s="877"/>
      <c r="K550" s="878"/>
      <c r="L550" s="891" t="s">
        <v>359</v>
      </c>
    </row>
    <row r="551" spans="2:12" x14ac:dyDescent="0.2">
      <c r="B551" s="890"/>
      <c r="C551" s="860"/>
      <c r="D551" s="861"/>
      <c r="E551" s="879"/>
      <c r="F551" s="880"/>
      <c r="G551" s="880"/>
      <c r="H551" s="880"/>
      <c r="I551" s="880"/>
      <c r="J551" s="880"/>
      <c r="K551" s="881"/>
      <c r="L551" s="892"/>
    </row>
    <row r="552" spans="2:12" x14ac:dyDescent="0.2">
      <c r="B552" s="893" t="s">
        <v>400</v>
      </c>
      <c r="C552" s="782"/>
      <c r="D552" s="894"/>
      <c r="E552" s="784" t="s">
        <v>412</v>
      </c>
      <c r="F552" s="895"/>
      <c r="G552" s="895"/>
      <c r="H552" s="895"/>
      <c r="I552" s="895"/>
      <c r="J552" s="895"/>
      <c r="K552" s="894"/>
      <c r="L552" s="220">
        <v>2</v>
      </c>
    </row>
    <row r="553" spans="2:12" x14ac:dyDescent="0.2">
      <c r="B553" s="800" t="s">
        <v>416</v>
      </c>
      <c r="C553" s="782"/>
      <c r="D553" s="894"/>
      <c r="E553" s="896" t="s">
        <v>417</v>
      </c>
      <c r="F553" s="895"/>
      <c r="G553" s="895"/>
      <c r="H553" s="895"/>
      <c r="I553" s="895"/>
      <c r="J553" s="895"/>
      <c r="K553" s="894"/>
      <c r="L553" s="220">
        <v>1</v>
      </c>
    </row>
    <row r="554" spans="2:12" x14ac:dyDescent="0.2">
      <c r="B554" s="800" t="s">
        <v>411</v>
      </c>
      <c r="C554" s="895"/>
      <c r="D554" s="894"/>
      <c r="E554" s="896" t="s">
        <v>413</v>
      </c>
      <c r="F554" s="895"/>
      <c r="G554" s="895"/>
      <c r="H554" s="895"/>
      <c r="I554" s="895"/>
      <c r="J554" s="895"/>
      <c r="K554" s="894"/>
      <c r="L554" s="221">
        <v>1</v>
      </c>
    </row>
    <row r="555" spans="2:12" x14ac:dyDescent="0.2">
      <c r="B555" s="800"/>
      <c r="C555" s="895"/>
      <c r="D555" s="894"/>
      <c r="E555" s="896"/>
      <c r="F555" s="895"/>
      <c r="G555" s="895"/>
      <c r="H555" s="895"/>
      <c r="I555" s="895"/>
      <c r="J555" s="895"/>
      <c r="K555" s="894"/>
      <c r="L555" s="221"/>
    </row>
    <row r="556" spans="2:12" x14ac:dyDescent="0.2">
      <c r="B556" s="813" t="s">
        <v>360</v>
      </c>
      <c r="C556" s="897"/>
      <c r="D556" s="897"/>
      <c r="E556" s="897"/>
      <c r="F556" s="897"/>
      <c r="G556" s="897"/>
      <c r="H556" s="897"/>
      <c r="I556" s="897"/>
      <c r="J556" s="897"/>
      <c r="K556" s="815"/>
      <c r="L556" s="224">
        <f>SUM(L552:L555)</f>
        <v>4</v>
      </c>
    </row>
    <row r="557" spans="2:12" x14ac:dyDescent="0.2">
      <c r="B557" s="839" t="s">
        <v>361</v>
      </c>
      <c r="C557" s="818"/>
      <c r="D557" s="818"/>
      <c r="E557" s="818"/>
      <c r="F557" s="818"/>
      <c r="G557" s="818"/>
      <c r="H557" s="818"/>
      <c r="I557" s="818"/>
      <c r="J557" s="818"/>
      <c r="K557" s="818"/>
      <c r="L557" s="840"/>
    </row>
    <row r="558" spans="2:12" x14ac:dyDescent="0.2">
      <c r="B558" s="870" t="s">
        <v>362</v>
      </c>
      <c r="C558" s="876" t="s">
        <v>357</v>
      </c>
      <c r="D558" s="878"/>
      <c r="E558" s="876" t="s">
        <v>358</v>
      </c>
      <c r="F558" s="877"/>
      <c r="G558" s="877"/>
      <c r="H558" s="877"/>
      <c r="I558" s="877"/>
      <c r="J558" s="877"/>
      <c r="K558" s="878"/>
      <c r="L558" s="852" t="s">
        <v>359</v>
      </c>
    </row>
    <row r="559" spans="2:12" x14ac:dyDescent="0.2">
      <c r="B559" s="871"/>
      <c r="C559" s="879"/>
      <c r="D559" s="881"/>
      <c r="E559" s="879"/>
      <c r="F559" s="880"/>
      <c r="G559" s="880"/>
      <c r="H559" s="880"/>
      <c r="I559" s="880"/>
      <c r="J559" s="880"/>
      <c r="K559" s="881"/>
      <c r="L559" s="853"/>
    </row>
    <row r="560" spans="2:12" x14ac:dyDescent="0.2">
      <c r="B560" s="423"/>
      <c r="C560" s="854"/>
      <c r="D560" s="855"/>
      <c r="E560" s="856"/>
      <c r="F560" s="857"/>
      <c r="G560" s="857"/>
      <c r="H560" s="857"/>
      <c r="I560" s="857"/>
      <c r="J560" s="857"/>
      <c r="K560" s="858"/>
      <c r="L560" s="424"/>
    </row>
    <row r="561" spans="2:12" x14ac:dyDescent="0.2">
      <c r="B561" s="423"/>
      <c r="C561" s="854"/>
      <c r="D561" s="855"/>
      <c r="E561" s="856"/>
      <c r="F561" s="857"/>
      <c r="G561" s="857"/>
      <c r="H561" s="857"/>
      <c r="I561" s="857"/>
      <c r="J561" s="857"/>
      <c r="K561" s="858"/>
      <c r="L561" s="424"/>
    </row>
    <row r="562" spans="2:12" x14ac:dyDescent="0.2">
      <c r="B562" s="423"/>
      <c r="C562" s="854"/>
      <c r="D562" s="855"/>
      <c r="E562" s="859"/>
      <c r="F562" s="860"/>
      <c r="G562" s="860"/>
      <c r="H562" s="860"/>
      <c r="I562" s="860"/>
      <c r="J562" s="860"/>
      <c r="K562" s="861"/>
      <c r="L562" s="424"/>
    </row>
    <row r="563" spans="2:12" x14ac:dyDescent="0.2">
      <c r="B563" s="423"/>
      <c r="C563" s="854"/>
      <c r="D563" s="855"/>
      <c r="E563" s="859"/>
      <c r="F563" s="860"/>
      <c r="G563" s="860"/>
      <c r="H563" s="860"/>
      <c r="I563" s="860"/>
      <c r="J563" s="860"/>
      <c r="K563" s="861"/>
      <c r="L563" s="424"/>
    </row>
    <row r="564" spans="2:12" x14ac:dyDescent="0.2">
      <c r="B564" s="423"/>
      <c r="C564" s="854"/>
      <c r="D564" s="855"/>
      <c r="E564" s="859"/>
      <c r="F564" s="860"/>
      <c r="G564" s="860"/>
      <c r="H564" s="860"/>
      <c r="I564" s="860"/>
      <c r="J564" s="860"/>
      <c r="K564" s="861"/>
      <c r="L564" s="424"/>
    </row>
    <row r="565" spans="2:12" x14ac:dyDescent="0.2">
      <c r="B565" s="862" t="s">
        <v>360</v>
      </c>
      <c r="C565" s="863"/>
      <c r="D565" s="863"/>
      <c r="E565" s="863"/>
      <c r="F565" s="863"/>
      <c r="G565" s="863"/>
      <c r="H565" s="863"/>
      <c r="I565" s="863"/>
      <c r="J565" s="863"/>
      <c r="K565" s="864"/>
      <c r="L565" s="227">
        <f>SUM(L560:L564)</f>
        <v>0</v>
      </c>
    </row>
    <row r="566" spans="2:12" x14ac:dyDescent="0.2">
      <c r="B566" s="865" t="s">
        <v>406</v>
      </c>
      <c r="C566" s="866"/>
      <c r="D566" s="866"/>
      <c r="E566" s="866"/>
      <c r="F566" s="866"/>
      <c r="G566" s="866"/>
      <c r="H566" s="866"/>
      <c r="I566" s="866"/>
      <c r="J566" s="866"/>
      <c r="K566" s="867"/>
      <c r="L566" s="228">
        <f>L565+L556</f>
        <v>4</v>
      </c>
    </row>
    <row r="567" spans="2:12" x14ac:dyDescent="0.2">
      <c r="B567" s="794" t="s">
        <v>215</v>
      </c>
      <c r="C567" s="795"/>
      <c r="D567" s="795"/>
      <c r="E567" s="795"/>
      <c r="F567" s="795"/>
      <c r="G567" s="795"/>
      <c r="H567" s="795"/>
      <c r="I567" s="795"/>
      <c r="J567" s="795"/>
      <c r="K567" s="795"/>
      <c r="L567" s="796"/>
    </row>
    <row r="568" spans="2:12" x14ac:dyDescent="0.2">
      <c r="B568" s="839" t="s">
        <v>363</v>
      </c>
      <c r="C568" s="818"/>
      <c r="D568" s="818"/>
      <c r="E568" s="818"/>
      <c r="F568" s="818"/>
      <c r="G568" s="818"/>
      <c r="H568" s="818"/>
      <c r="I568" s="818"/>
      <c r="J568" s="839" t="s">
        <v>364</v>
      </c>
      <c r="K568" s="818"/>
      <c r="L568" s="840"/>
    </row>
    <row r="569" spans="2:12" x14ac:dyDescent="0.2">
      <c r="B569" s="870" t="s">
        <v>362</v>
      </c>
      <c r="C569" s="872" t="s">
        <v>29</v>
      </c>
      <c r="D569" s="873"/>
      <c r="E569" s="876" t="s">
        <v>1</v>
      </c>
      <c r="F569" s="877"/>
      <c r="G569" s="877"/>
      <c r="H569" s="878"/>
      <c r="I569" s="882" t="s">
        <v>359</v>
      </c>
      <c r="J569" s="884" t="s">
        <v>29</v>
      </c>
      <c r="K569" s="886" t="s">
        <v>1</v>
      </c>
      <c r="L569" s="882" t="s">
        <v>365</v>
      </c>
    </row>
    <row r="570" spans="2:12" x14ac:dyDescent="0.2">
      <c r="B570" s="871"/>
      <c r="C570" s="874"/>
      <c r="D570" s="875"/>
      <c r="E570" s="879"/>
      <c r="F570" s="880"/>
      <c r="G570" s="880"/>
      <c r="H570" s="881"/>
      <c r="I570" s="883"/>
      <c r="J570" s="885"/>
      <c r="K570" s="887"/>
      <c r="L570" s="883"/>
    </row>
    <row r="571" spans="2:12" x14ac:dyDescent="0.2">
      <c r="B571" s="229"/>
      <c r="C571" s="868"/>
      <c r="D571" s="858"/>
      <c r="E571" s="868"/>
      <c r="F571" s="869"/>
      <c r="G571" s="869"/>
      <c r="H571" s="858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68"/>
      <c r="D572" s="858"/>
      <c r="E572" s="868"/>
      <c r="F572" s="869"/>
      <c r="G572" s="869"/>
      <c r="H572" s="858"/>
      <c r="I572" s="234"/>
      <c r="J572" s="235"/>
      <c r="K572" s="236"/>
      <c r="L572" s="237"/>
    </row>
    <row r="573" spans="2:12" x14ac:dyDescent="0.2">
      <c r="B573" s="229"/>
      <c r="C573" s="868"/>
      <c r="D573" s="858"/>
      <c r="E573" s="868"/>
      <c r="F573" s="869"/>
      <c r="G573" s="869"/>
      <c r="H573" s="858"/>
      <c r="I573" s="239"/>
      <c r="J573" s="230"/>
      <c r="K573" s="238"/>
      <c r="L573" s="220"/>
    </row>
    <row r="574" spans="2:12" x14ac:dyDescent="0.2">
      <c r="B574" s="813" t="s">
        <v>366</v>
      </c>
      <c r="C574" s="814"/>
      <c r="D574" s="814"/>
      <c r="E574" s="814"/>
      <c r="F574" s="814"/>
      <c r="G574" s="814"/>
      <c r="H574" s="815"/>
      <c r="I574" s="252">
        <f>SUM(I571:I573)</f>
        <v>0</v>
      </c>
      <c r="J574" s="816" t="s">
        <v>366</v>
      </c>
      <c r="K574" s="817"/>
      <c r="L574" s="240">
        <f>SUM(L571:L573)</f>
        <v>1</v>
      </c>
    </row>
    <row r="575" spans="2:12" x14ac:dyDescent="0.2">
      <c r="B575" s="813" t="s">
        <v>27</v>
      </c>
      <c r="C575" s="814"/>
      <c r="D575" s="814"/>
      <c r="E575" s="814"/>
      <c r="F575" s="814"/>
      <c r="G575" s="814"/>
      <c r="H575" s="814"/>
      <c r="I575" s="814"/>
      <c r="J575" s="814"/>
      <c r="K575" s="815"/>
      <c r="L575" s="240">
        <f>L574+I574</f>
        <v>1</v>
      </c>
    </row>
    <row r="576" spans="2:12" x14ac:dyDescent="0.2">
      <c r="B576" s="794" t="s">
        <v>388</v>
      </c>
      <c r="C576" s="795"/>
      <c r="D576" s="795"/>
      <c r="E576" s="795"/>
      <c r="F576" s="795"/>
      <c r="G576" s="795"/>
      <c r="H576" s="795"/>
      <c r="I576" s="795"/>
      <c r="J576" s="795"/>
      <c r="K576" s="795"/>
      <c r="L576" s="796"/>
    </row>
    <row r="577" spans="2:12" x14ac:dyDescent="0.2">
      <c r="B577" s="839" t="s">
        <v>368</v>
      </c>
      <c r="C577" s="818"/>
      <c r="D577" s="840"/>
      <c r="E577" s="818" t="s">
        <v>394</v>
      </c>
      <c r="F577" s="818"/>
      <c r="G577" s="819" t="s">
        <v>389</v>
      </c>
      <c r="H577" s="820"/>
      <c r="I577" s="820"/>
      <c r="J577" s="820"/>
      <c r="K577" s="820"/>
      <c r="L577" s="821"/>
    </row>
    <row r="578" spans="2:12" x14ac:dyDescent="0.2">
      <c r="B578" s="822" t="s">
        <v>393</v>
      </c>
      <c r="C578" s="823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824"/>
      <c r="E579" s="268"/>
      <c r="F579" s="826"/>
      <c r="G579" s="819"/>
      <c r="H579" s="820"/>
      <c r="I579" s="820"/>
      <c r="J579" s="820"/>
      <c r="K579" s="820"/>
      <c r="L579" s="821"/>
    </row>
    <row r="580" spans="2:12" x14ac:dyDescent="0.2">
      <c r="B580" s="324"/>
      <c r="C580" s="324"/>
      <c r="D580" s="825"/>
      <c r="E580" s="268"/>
      <c r="F580" s="827"/>
      <c r="G580" s="819"/>
      <c r="H580" s="820"/>
      <c r="I580" s="820"/>
      <c r="J580" s="820"/>
      <c r="K580" s="820"/>
      <c r="L580" s="821"/>
    </row>
    <row r="581" spans="2:12" x14ac:dyDescent="0.2">
      <c r="B581" s="828" t="s">
        <v>367</v>
      </c>
      <c r="C581" s="829"/>
      <c r="D581" s="829"/>
      <c r="E581" s="829"/>
      <c r="F581" s="829"/>
      <c r="G581" s="829"/>
      <c r="H581" s="829"/>
      <c r="I581" s="829"/>
      <c r="J581" s="829"/>
      <c r="K581" s="829"/>
      <c r="L581" s="830"/>
    </row>
    <row r="582" spans="2:12" ht="25.5" x14ac:dyDescent="0.2">
      <c r="B582" s="263" t="s">
        <v>368</v>
      </c>
      <c r="C582" s="831" t="s">
        <v>369</v>
      </c>
      <c r="D582" s="832"/>
      <c r="E582" s="833"/>
      <c r="F582" s="831" t="s">
        <v>370</v>
      </c>
      <c r="G582" s="832"/>
      <c r="H582" s="833"/>
      <c r="I582" s="831" t="s">
        <v>371</v>
      </c>
      <c r="J582" s="833"/>
      <c r="K582" s="241" t="s">
        <v>372</v>
      </c>
      <c r="L582" s="242" t="s">
        <v>373</v>
      </c>
    </row>
    <row r="583" spans="2:12" x14ac:dyDescent="0.2">
      <c r="B583" s="243" t="s">
        <v>374</v>
      </c>
      <c r="C583" s="834" t="s">
        <v>407</v>
      </c>
      <c r="D583" s="835"/>
      <c r="E583" s="836"/>
      <c r="F583" s="837"/>
      <c r="G583" s="838"/>
      <c r="H583" s="418"/>
      <c r="I583" s="837"/>
      <c r="J583" s="838"/>
      <c r="K583" s="266"/>
      <c r="L583" s="245"/>
    </row>
    <row r="584" spans="2:12" x14ac:dyDescent="0.2">
      <c r="B584" s="243" t="s">
        <v>375</v>
      </c>
      <c r="C584" s="834" t="s">
        <v>407</v>
      </c>
      <c r="D584" s="835"/>
      <c r="E584" s="836"/>
      <c r="F584" s="837"/>
      <c r="G584" s="838"/>
      <c r="H584" s="418"/>
      <c r="I584" s="837"/>
      <c r="J584" s="838"/>
      <c r="K584" s="266"/>
      <c r="L584" s="245"/>
    </row>
    <row r="585" spans="2:12" x14ac:dyDescent="0.2">
      <c r="B585" s="243" t="s">
        <v>376</v>
      </c>
      <c r="C585" s="834" t="s">
        <v>407</v>
      </c>
      <c r="D585" s="835"/>
      <c r="E585" s="836"/>
      <c r="F585" s="837"/>
      <c r="G585" s="838"/>
      <c r="H585" s="418"/>
      <c r="I585" s="837"/>
      <c r="J585" s="838"/>
      <c r="K585" s="266"/>
      <c r="L585" s="245"/>
    </row>
    <row r="586" spans="2:12" x14ac:dyDescent="0.2">
      <c r="B586" s="841" t="s">
        <v>377</v>
      </c>
      <c r="C586" s="842"/>
      <c r="D586" s="842"/>
      <c r="E586" s="842"/>
      <c r="F586" s="842"/>
      <c r="G586" s="842"/>
      <c r="H586" s="842"/>
      <c r="I586" s="842"/>
      <c r="J586" s="843"/>
      <c r="K586" s="850" t="s">
        <v>378</v>
      </c>
      <c r="L586" s="851"/>
    </row>
    <row r="587" spans="2:12" x14ac:dyDescent="0.2">
      <c r="B587" s="844"/>
      <c r="C587" s="845"/>
      <c r="D587" s="845"/>
      <c r="E587" s="845"/>
      <c r="F587" s="845"/>
      <c r="G587" s="845"/>
      <c r="H587" s="845"/>
      <c r="I587" s="845"/>
      <c r="J587" s="846"/>
      <c r="K587" s="246" t="s">
        <v>379</v>
      </c>
      <c r="L587" s="245"/>
    </row>
    <row r="588" spans="2:12" x14ac:dyDescent="0.2">
      <c r="B588" s="844"/>
      <c r="C588" s="845"/>
      <c r="D588" s="845"/>
      <c r="E588" s="845"/>
      <c r="F588" s="845"/>
      <c r="G588" s="845"/>
      <c r="H588" s="845"/>
      <c r="I588" s="845"/>
      <c r="J588" s="846"/>
      <c r="K588" s="246" t="s">
        <v>380</v>
      </c>
      <c r="L588" s="245"/>
    </row>
    <row r="589" spans="2:12" ht="13.5" thickBot="1" x14ac:dyDescent="0.25">
      <c r="B589" s="847"/>
      <c r="C589" s="848"/>
      <c r="D589" s="848"/>
      <c r="E589" s="848"/>
      <c r="F589" s="848"/>
      <c r="G589" s="848"/>
      <c r="H589" s="848"/>
      <c r="I589" s="848"/>
      <c r="J589" s="849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94" t="s">
        <v>382</v>
      </c>
      <c r="C592" s="795"/>
      <c r="D592" s="795"/>
      <c r="E592" s="795"/>
      <c r="F592" s="795"/>
      <c r="G592" s="795"/>
      <c r="H592" s="795"/>
      <c r="I592" s="795"/>
      <c r="J592" s="795"/>
      <c r="K592" s="795"/>
      <c r="L592" s="796"/>
    </row>
    <row r="593" spans="2:12" x14ac:dyDescent="0.2">
      <c r="B593" s="300">
        <v>1</v>
      </c>
      <c r="C593" s="781" t="s">
        <v>484</v>
      </c>
      <c r="D593" s="782"/>
      <c r="E593" s="782"/>
      <c r="F593" s="782"/>
      <c r="G593" s="782"/>
      <c r="H593" s="782"/>
      <c r="I593" s="782"/>
      <c r="J593" s="782"/>
      <c r="K593" s="782"/>
      <c r="L593" s="783"/>
    </row>
    <row r="594" spans="2:12" x14ac:dyDescent="0.2">
      <c r="B594" s="427">
        <v>2</v>
      </c>
      <c r="C594" s="784" t="s">
        <v>485</v>
      </c>
      <c r="D594" s="785"/>
      <c r="E594" s="785"/>
      <c r="F594" s="785"/>
      <c r="G594" s="785"/>
      <c r="H594" s="785"/>
      <c r="I594" s="785"/>
      <c r="J594" s="785"/>
      <c r="K594" s="785"/>
      <c r="L594" s="786"/>
    </row>
    <row r="595" spans="2:12" x14ac:dyDescent="0.2">
      <c r="B595" s="339">
        <v>3</v>
      </c>
      <c r="C595" s="781" t="s">
        <v>491</v>
      </c>
      <c r="D595" s="782"/>
      <c r="E595" s="782"/>
      <c r="F595" s="782"/>
      <c r="G595" s="782"/>
      <c r="H595" s="782"/>
      <c r="I595" s="782"/>
      <c r="J595" s="782"/>
      <c r="K595" s="782"/>
      <c r="L595" s="783"/>
    </row>
    <row r="596" spans="2:12" x14ac:dyDescent="0.2">
      <c r="B596" s="429">
        <v>4</v>
      </c>
      <c r="C596" s="781" t="s">
        <v>492</v>
      </c>
      <c r="D596" s="782"/>
      <c r="E596" s="782"/>
      <c r="F596" s="782"/>
      <c r="G596" s="782"/>
      <c r="H596" s="782"/>
      <c r="I596" s="782"/>
      <c r="J596" s="782"/>
      <c r="K596" s="782"/>
      <c r="L596" s="783"/>
    </row>
    <row r="597" spans="2:12" x14ac:dyDescent="0.2">
      <c r="B597" s="339">
        <v>5</v>
      </c>
      <c r="C597" s="784" t="s">
        <v>483</v>
      </c>
      <c r="D597" s="785"/>
      <c r="E597" s="785"/>
      <c r="F597" s="785"/>
      <c r="G597" s="785"/>
      <c r="H597" s="785"/>
      <c r="I597" s="785"/>
      <c r="J597" s="785"/>
      <c r="K597" s="785"/>
      <c r="L597" s="786"/>
    </row>
    <row r="598" spans="2:12" x14ac:dyDescent="0.2">
      <c r="B598" s="356">
        <v>6</v>
      </c>
      <c r="C598" s="784" t="s">
        <v>486</v>
      </c>
      <c r="D598" s="785"/>
      <c r="E598" s="785"/>
      <c r="F598" s="785"/>
      <c r="G598" s="785"/>
      <c r="H598" s="785"/>
      <c r="I598" s="785"/>
      <c r="J598" s="785"/>
      <c r="K598" s="785"/>
      <c r="L598" s="786"/>
    </row>
    <row r="599" spans="2:12" x14ac:dyDescent="0.2">
      <c r="B599" s="429">
        <v>7</v>
      </c>
      <c r="C599" s="784" t="s">
        <v>487</v>
      </c>
      <c r="D599" s="785"/>
      <c r="E599" s="785"/>
      <c r="F599" s="785"/>
      <c r="G599" s="785"/>
      <c r="H599" s="785"/>
      <c r="I599" s="785"/>
      <c r="J599" s="785"/>
      <c r="K599" s="785"/>
      <c r="L599" s="786"/>
    </row>
    <row r="600" spans="2:12" x14ac:dyDescent="0.2">
      <c r="B600" s="429">
        <v>8</v>
      </c>
      <c r="C600" s="784" t="s">
        <v>489</v>
      </c>
      <c r="D600" s="785"/>
      <c r="E600" s="785"/>
      <c r="F600" s="785"/>
      <c r="G600" s="785"/>
      <c r="H600" s="785"/>
      <c r="I600" s="785"/>
      <c r="J600" s="785"/>
      <c r="K600" s="785"/>
      <c r="L600" s="786"/>
    </row>
    <row r="601" spans="2:12" x14ac:dyDescent="0.2">
      <c r="B601" s="429">
        <v>9</v>
      </c>
      <c r="C601" s="784" t="s">
        <v>490</v>
      </c>
      <c r="D601" s="785"/>
      <c r="E601" s="785"/>
      <c r="F601" s="785"/>
      <c r="G601" s="785"/>
      <c r="H601" s="785"/>
      <c r="I601" s="785"/>
      <c r="J601" s="785"/>
      <c r="K601" s="785"/>
      <c r="L601" s="786"/>
    </row>
    <row r="602" spans="2:12" x14ac:dyDescent="0.2">
      <c r="B602" s="429">
        <v>10</v>
      </c>
      <c r="C602" s="784" t="s">
        <v>495</v>
      </c>
      <c r="D602" s="785"/>
      <c r="E602" s="785"/>
      <c r="F602" s="785"/>
      <c r="G602" s="785"/>
      <c r="H602" s="785"/>
      <c r="I602" s="785"/>
      <c r="J602" s="785"/>
      <c r="K602" s="785"/>
      <c r="L602" s="786"/>
    </row>
    <row r="603" spans="2:12" x14ac:dyDescent="0.2">
      <c r="B603" s="356">
        <v>11</v>
      </c>
      <c r="C603" s="784" t="s">
        <v>488</v>
      </c>
      <c r="D603" s="785"/>
      <c r="E603" s="785"/>
      <c r="F603" s="785"/>
      <c r="G603" s="785"/>
      <c r="H603" s="785"/>
      <c r="I603" s="785"/>
      <c r="J603" s="785"/>
      <c r="K603" s="785"/>
      <c r="L603" s="786"/>
    </row>
    <row r="604" spans="2:12" x14ac:dyDescent="0.2">
      <c r="B604" s="429">
        <v>12</v>
      </c>
      <c r="C604" s="784" t="s">
        <v>496</v>
      </c>
      <c r="D604" s="785"/>
      <c r="E604" s="785"/>
      <c r="F604" s="785"/>
      <c r="G604" s="785"/>
      <c r="H604" s="785"/>
      <c r="I604" s="785"/>
      <c r="J604" s="785"/>
      <c r="K604" s="785"/>
      <c r="L604" s="786"/>
    </row>
    <row r="605" spans="2:12" x14ac:dyDescent="0.2">
      <c r="B605" s="356">
        <v>13</v>
      </c>
      <c r="C605" s="784" t="s">
        <v>494</v>
      </c>
      <c r="D605" s="785"/>
      <c r="E605" s="785"/>
      <c r="F605" s="785"/>
      <c r="G605" s="785"/>
      <c r="H605" s="785"/>
      <c r="I605" s="785"/>
      <c r="J605" s="785"/>
      <c r="K605" s="785"/>
      <c r="L605" s="786"/>
    </row>
    <row r="606" spans="2:12" x14ac:dyDescent="0.2">
      <c r="B606" s="300"/>
      <c r="C606" s="784"/>
      <c r="D606" s="785"/>
      <c r="E606" s="785"/>
      <c r="F606" s="785"/>
      <c r="G606" s="785"/>
      <c r="H606" s="785"/>
      <c r="I606" s="785"/>
      <c r="J606" s="785"/>
      <c r="K606" s="785"/>
      <c r="L606" s="786"/>
    </row>
    <row r="607" spans="2:12" x14ac:dyDescent="0.2">
      <c r="B607" s="794" t="s">
        <v>386</v>
      </c>
      <c r="C607" s="795"/>
      <c r="D607" s="795"/>
      <c r="E607" s="795"/>
      <c r="F607" s="795"/>
      <c r="G607" s="795"/>
      <c r="H607" s="795"/>
      <c r="I607" s="795"/>
      <c r="J607" s="795"/>
      <c r="K607" s="795"/>
      <c r="L607" s="796"/>
    </row>
    <row r="608" spans="2:12" x14ac:dyDescent="0.2">
      <c r="B608" s="269"/>
      <c r="C608" s="793"/>
      <c r="D608" s="782"/>
      <c r="E608" s="782"/>
      <c r="F608" s="782"/>
      <c r="G608" s="782"/>
      <c r="H608" s="782"/>
      <c r="I608" s="782"/>
      <c r="J608" s="782"/>
      <c r="K608" s="782"/>
      <c r="L608" s="783"/>
    </row>
    <row r="609" spans="2:12" x14ac:dyDescent="0.2">
      <c r="B609" s="269"/>
      <c r="C609" s="793"/>
      <c r="D609" s="782"/>
      <c r="E609" s="782"/>
      <c r="F609" s="782"/>
      <c r="G609" s="782"/>
      <c r="H609" s="782"/>
      <c r="I609" s="782"/>
      <c r="J609" s="782"/>
      <c r="K609" s="782"/>
      <c r="L609" s="783"/>
    </row>
    <row r="610" spans="2:12" x14ac:dyDescent="0.2">
      <c r="B610" s="269"/>
      <c r="C610" s="793"/>
      <c r="D610" s="782"/>
      <c r="E610" s="782"/>
      <c r="F610" s="782"/>
      <c r="G610" s="782"/>
      <c r="H610" s="782"/>
      <c r="I610" s="782"/>
      <c r="J610" s="782"/>
      <c r="K610" s="782"/>
      <c r="L610" s="783"/>
    </row>
    <row r="611" spans="2:12" x14ac:dyDescent="0.2">
      <c r="B611" s="794" t="s">
        <v>387</v>
      </c>
      <c r="C611" s="795"/>
      <c r="D611" s="795"/>
      <c r="E611" s="795"/>
      <c r="F611" s="795"/>
      <c r="G611" s="795"/>
      <c r="H611" s="795"/>
      <c r="I611" s="795"/>
      <c r="J611" s="795"/>
      <c r="K611" s="795"/>
      <c r="L611" s="796"/>
    </row>
    <row r="612" spans="2:12" x14ac:dyDescent="0.2">
      <c r="B612" s="269">
        <v>1</v>
      </c>
      <c r="C612" s="781" t="s">
        <v>493</v>
      </c>
      <c r="D612" s="782"/>
      <c r="E612" s="782"/>
      <c r="F612" s="782"/>
      <c r="G612" s="782"/>
      <c r="H612" s="782"/>
      <c r="I612" s="782"/>
      <c r="J612" s="782"/>
      <c r="K612" s="782"/>
      <c r="L612" s="783"/>
    </row>
    <row r="613" spans="2:12" x14ac:dyDescent="0.2">
      <c r="B613" s="269"/>
      <c r="C613" s="781"/>
      <c r="D613" s="782"/>
      <c r="E613" s="782"/>
      <c r="F613" s="782"/>
      <c r="G613" s="782"/>
      <c r="H613" s="782"/>
      <c r="I613" s="782"/>
      <c r="J613" s="782"/>
      <c r="K613" s="782"/>
      <c r="L613" s="783"/>
    </row>
    <row r="614" spans="2:12" x14ac:dyDescent="0.2">
      <c r="B614" s="368"/>
      <c r="C614" s="781"/>
      <c r="D614" s="782"/>
      <c r="E614" s="782"/>
      <c r="F614" s="782"/>
      <c r="G614" s="782"/>
      <c r="H614" s="782"/>
      <c r="I614" s="782"/>
      <c r="J614" s="782"/>
      <c r="K614" s="782"/>
      <c r="L614" s="783"/>
    </row>
    <row r="615" spans="2:12" x14ac:dyDescent="0.2">
      <c r="B615" s="797" t="s">
        <v>383</v>
      </c>
      <c r="C615" s="798"/>
      <c r="D615" s="798"/>
      <c r="E615" s="798"/>
      <c r="F615" s="798"/>
      <c r="G615" s="798"/>
      <c r="H615" s="798"/>
      <c r="I615" s="798"/>
      <c r="J615" s="798"/>
      <c r="K615" s="798"/>
      <c r="L615" s="799"/>
    </row>
    <row r="616" spans="2:12" x14ac:dyDescent="0.2">
      <c r="B616" s="800" t="s">
        <v>446</v>
      </c>
      <c r="C616" s="782"/>
      <c r="D616" s="782"/>
      <c r="E616" s="782"/>
      <c r="F616" s="782"/>
      <c r="G616" s="782"/>
      <c r="H616" s="782"/>
      <c r="I616" s="782"/>
      <c r="J616" s="782"/>
      <c r="K616" s="782"/>
      <c r="L616" s="783"/>
    </row>
    <row r="617" spans="2:12" x14ac:dyDescent="0.2">
      <c r="B617" s="800"/>
      <c r="C617" s="782"/>
      <c r="D617" s="782"/>
      <c r="E617" s="782"/>
      <c r="F617" s="782"/>
      <c r="G617" s="782"/>
      <c r="H617" s="782"/>
      <c r="I617" s="782"/>
      <c r="J617" s="782"/>
      <c r="K617" s="782"/>
      <c r="L617" s="783"/>
    </row>
    <row r="618" spans="2:12" x14ac:dyDescent="0.2">
      <c r="B618" s="800"/>
      <c r="C618" s="782"/>
      <c r="D618" s="782"/>
      <c r="E618" s="782"/>
      <c r="F618" s="782"/>
      <c r="G618" s="782"/>
      <c r="H618" s="782"/>
      <c r="I618" s="782"/>
      <c r="J618" s="782"/>
      <c r="K618" s="782"/>
      <c r="L618" s="783"/>
    </row>
    <row r="619" spans="2:12" x14ac:dyDescent="0.2">
      <c r="B619" s="800"/>
      <c r="C619" s="782"/>
      <c r="D619" s="782"/>
      <c r="E619" s="782"/>
      <c r="F619" s="782"/>
      <c r="G619" s="782"/>
      <c r="H619" s="782"/>
      <c r="I619" s="782"/>
      <c r="J619" s="782"/>
      <c r="K619" s="782"/>
      <c r="L619" s="783"/>
    </row>
    <row r="620" spans="2:12" x14ac:dyDescent="0.2">
      <c r="B620" s="804"/>
      <c r="C620" s="805"/>
      <c r="D620" s="805"/>
      <c r="E620" s="805"/>
      <c r="F620" s="805"/>
      <c r="G620" s="413"/>
      <c r="H620" s="805"/>
      <c r="I620" s="805"/>
      <c r="J620" s="805"/>
      <c r="K620" s="805"/>
      <c r="L620" s="810"/>
    </row>
    <row r="621" spans="2:12" x14ac:dyDescent="0.2">
      <c r="B621" s="806"/>
      <c r="C621" s="807"/>
      <c r="D621" s="807"/>
      <c r="E621" s="807"/>
      <c r="F621" s="807"/>
      <c r="G621" s="414"/>
      <c r="H621" s="807"/>
      <c r="I621" s="807"/>
      <c r="J621" s="807"/>
      <c r="K621" s="807"/>
      <c r="L621" s="811"/>
    </row>
    <row r="622" spans="2:12" x14ac:dyDescent="0.2">
      <c r="B622" s="806"/>
      <c r="C622" s="807"/>
      <c r="D622" s="807"/>
      <c r="E622" s="807"/>
      <c r="F622" s="807"/>
      <c r="G622" s="414"/>
      <c r="H622" s="807"/>
      <c r="I622" s="807"/>
      <c r="J622" s="807"/>
      <c r="K622" s="807"/>
      <c r="L622" s="811"/>
    </row>
    <row r="623" spans="2:12" x14ac:dyDescent="0.2">
      <c r="B623" s="808"/>
      <c r="C623" s="809"/>
      <c r="D623" s="809"/>
      <c r="E623" s="809"/>
      <c r="F623" s="809"/>
      <c r="G623" s="415"/>
      <c r="H623" s="809"/>
      <c r="I623" s="809"/>
      <c r="J623" s="809"/>
      <c r="K623" s="809"/>
      <c r="L623" s="812"/>
    </row>
    <row r="624" spans="2:12" ht="13.5" thickBot="1" x14ac:dyDescent="0.25">
      <c r="B624" s="787" t="s">
        <v>384</v>
      </c>
      <c r="C624" s="788"/>
      <c r="D624" s="788"/>
      <c r="E624" s="788"/>
      <c r="F624" s="788"/>
      <c r="G624" s="416"/>
      <c r="H624" s="788" t="s">
        <v>385</v>
      </c>
      <c r="I624" s="788"/>
      <c r="J624" s="788"/>
      <c r="K624" s="788"/>
      <c r="L624" s="789"/>
    </row>
    <row r="626" spans="2:12" ht="13.5" thickBot="1" x14ac:dyDescent="0.25"/>
    <row r="627" spans="2:12" ht="23.25" x14ac:dyDescent="0.2">
      <c r="B627" s="898" t="s">
        <v>336</v>
      </c>
      <c r="C627" s="899"/>
      <c r="D627" s="899"/>
      <c r="E627" s="899"/>
      <c r="F627" s="899"/>
      <c r="G627" s="899"/>
      <c r="H627" s="899"/>
      <c r="I627" s="899"/>
      <c r="J627" s="899"/>
      <c r="K627" s="899"/>
      <c r="L627" s="900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901" t="s">
        <v>338</v>
      </c>
      <c r="E630" s="901"/>
      <c r="F630" s="901"/>
      <c r="G630" s="901"/>
      <c r="H630" s="901"/>
      <c r="I630" s="901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902" t="s">
        <v>340</v>
      </c>
      <c r="E631" s="902"/>
      <c r="F631" s="902"/>
      <c r="G631" s="902"/>
      <c r="H631" s="902"/>
      <c r="I631" s="902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903" t="s">
        <v>342</v>
      </c>
      <c r="E632" s="903"/>
      <c r="F632" s="903"/>
      <c r="G632" s="903"/>
      <c r="H632" s="903"/>
      <c r="I632" s="903"/>
      <c r="J632" s="214"/>
      <c r="K632" s="211" t="s">
        <v>343</v>
      </c>
      <c r="L632" s="255">
        <f>IFERROR(L630-L631,"")</f>
        <v>23</v>
      </c>
    </row>
    <row r="633" spans="2:12" x14ac:dyDescent="0.2">
      <c r="B633" s="794" t="s">
        <v>344</v>
      </c>
      <c r="C633" s="795"/>
      <c r="D633" s="795"/>
      <c r="E633" s="795"/>
      <c r="F633" s="795"/>
      <c r="G633" s="795"/>
      <c r="H633" s="795"/>
      <c r="I633" s="795"/>
      <c r="J633" s="795"/>
      <c r="K633" s="795"/>
      <c r="L633" s="796"/>
    </row>
    <row r="634" spans="2:12" x14ac:dyDescent="0.2">
      <c r="B634" s="904" t="s">
        <v>345</v>
      </c>
      <c r="C634" s="888"/>
      <c r="D634" s="888" t="s">
        <v>404</v>
      </c>
      <c r="E634" s="888"/>
      <c r="F634" s="888"/>
      <c r="G634" s="888"/>
      <c r="H634" s="888"/>
      <c r="I634" s="888"/>
      <c r="J634" s="888"/>
      <c r="K634" s="216" t="s">
        <v>346</v>
      </c>
      <c r="L634" s="217">
        <v>44670</v>
      </c>
    </row>
    <row r="635" spans="2:12" x14ac:dyDescent="0.2">
      <c r="B635" s="443" t="s">
        <v>347</v>
      </c>
      <c r="C635" s="888"/>
      <c r="D635" s="888"/>
      <c r="E635" s="888"/>
      <c r="F635" s="888"/>
      <c r="G635" s="888"/>
      <c r="H635" s="888"/>
      <c r="I635" s="888"/>
      <c r="J635" s="888"/>
      <c r="K635" s="216" t="s">
        <v>348</v>
      </c>
      <c r="L635" s="217">
        <v>44701</v>
      </c>
    </row>
    <row r="636" spans="2:12" x14ac:dyDescent="0.2">
      <c r="B636" s="904" t="s">
        <v>349</v>
      </c>
      <c r="C636" s="888"/>
      <c r="D636" s="888" t="s">
        <v>405</v>
      </c>
      <c r="E636" s="888"/>
      <c r="F636" s="888"/>
      <c r="G636" s="888"/>
      <c r="H636" s="888"/>
      <c r="I636" s="888"/>
      <c r="J636" s="888"/>
      <c r="K636" s="888"/>
      <c r="L636" s="889"/>
    </row>
    <row r="637" spans="2:12" x14ac:dyDescent="0.2">
      <c r="B637" s="904" t="s">
        <v>350</v>
      </c>
      <c r="C637" s="905"/>
      <c r="D637" s="905"/>
      <c r="E637" s="888" t="s">
        <v>402</v>
      </c>
      <c r="F637" s="888"/>
      <c r="G637" s="888"/>
      <c r="H637" s="888"/>
      <c r="I637" s="888"/>
      <c r="J637" s="888"/>
      <c r="K637" s="888"/>
      <c r="L637" s="889"/>
    </row>
    <row r="638" spans="2:12" x14ac:dyDescent="0.2">
      <c r="B638" s="443" t="s">
        <v>351</v>
      </c>
      <c r="C638" s="444"/>
      <c r="D638" s="906"/>
      <c r="E638" s="906"/>
      <c r="F638" s="906"/>
      <c r="G638" s="906"/>
      <c r="H638" s="906"/>
      <c r="I638" s="906"/>
      <c r="J638" s="906"/>
      <c r="K638" s="906"/>
      <c r="L638" s="907"/>
    </row>
    <row r="639" spans="2:12" x14ac:dyDescent="0.2">
      <c r="B639" s="794" t="s">
        <v>352</v>
      </c>
      <c r="C639" s="795"/>
      <c r="D639" s="795"/>
      <c r="E639" s="795"/>
      <c r="F639" s="795"/>
      <c r="G639" s="795"/>
      <c r="H639" s="795"/>
      <c r="I639" s="795"/>
      <c r="J639" s="795"/>
      <c r="K639" s="795"/>
      <c r="L639" s="796"/>
    </row>
    <row r="640" spans="2:12" x14ac:dyDescent="0.2">
      <c r="B640" s="904" t="s">
        <v>353</v>
      </c>
      <c r="C640" s="905"/>
      <c r="D640" s="905"/>
      <c r="E640" s="888"/>
      <c r="F640" s="888"/>
      <c r="G640" s="888"/>
      <c r="H640" s="888"/>
      <c r="I640" s="888"/>
      <c r="J640" s="888"/>
      <c r="K640" s="888"/>
      <c r="L640" s="889"/>
    </row>
    <row r="641" spans="2:12" x14ac:dyDescent="0.2">
      <c r="B641" s="219" t="s">
        <v>321</v>
      </c>
      <c r="C641" s="888"/>
      <c r="D641" s="888"/>
      <c r="E641" s="888"/>
      <c r="F641" s="888"/>
      <c r="G641" s="888"/>
      <c r="H641" s="888"/>
      <c r="I641" s="888"/>
      <c r="J641" s="888"/>
      <c r="K641" s="888"/>
      <c r="L641" s="889"/>
    </row>
    <row r="642" spans="2:12" x14ac:dyDescent="0.2">
      <c r="B642" s="219" t="s">
        <v>351</v>
      </c>
      <c r="C642" s="888"/>
      <c r="D642" s="888"/>
      <c r="E642" s="888"/>
      <c r="F642" s="888"/>
      <c r="G642" s="888"/>
      <c r="H642" s="888"/>
      <c r="I642" s="888"/>
      <c r="J642" s="888"/>
      <c r="K642" s="888"/>
      <c r="L642" s="889"/>
    </row>
    <row r="643" spans="2:12" x14ac:dyDescent="0.2">
      <c r="B643" s="219" t="s">
        <v>354</v>
      </c>
      <c r="C643" s="888"/>
      <c r="D643" s="888"/>
      <c r="E643" s="888"/>
      <c r="F643" s="888"/>
      <c r="G643" s="888"/>
      <c r="H643" s="888"/>
      <c r="I643" s="888"/>
      <c r="J643" s="888"/>
      <c r="K643" s="888"/>
      <c r="L643" s="889"/>
    </row>
    <row r="644" spans="2:12" x14ac:dyDescent="0.2">
      <c r="B644" s="794" t="s">
        <v>355</v>
      </c>
      <c r="C644" s="795"/>
      <c r="D644" s="795"/>
      <c r="E644" s="795"/>
      <c r="F644" s="795"/>
      <c r="G644" s="795"/>
      <c r="H644" s="795"/>
      <c r="I644" s="795"/>
      <c r="J644" s="795"/>
      <c r="K644" s="795"/>
      <c r="L644" s="796"/>
    </row>
    <row r="645" spans="2:12" x14ac:dyDescent="0.2">
      <c r="B645" s="839" t="s">
        <v>356</v>
      </c>
      <c r="C645" s="818"/>
      <c r="D645" s="818"/>
      <c r="E645" s="818"/>
      <c r="F645" s="818"/>
      <c r="G645" s="818"/>
      <c r="H645" s="818"/>
      <c r="I645" s="818"/>
      <c r="J645" s="818"/>
      <c r="K645" s="818"/>
      <c r="L645" s="840"/>
    </row>
    <row r="646" spans="2:12" x14ac:dyDescent="0.2">
      <c r="B646" s="890" t="s">
        <v>357</v>
      </c>
      <c r="C646" s="860"/>
      <c r="D646" s="861"/>
      <c r="E646" s="876" t="s">
        <v>358</v>
      </c>
      <c r="F646" s="877"/>
      <c r="G646" s="877"/>
      <c r="H646" s="877"/>
      <c r="I646" s="877"/>
      <c r="J646" s="877"/>
      <c r="K646" s="878"/>
      <c r="L646" s="891" t="s">
        <v>359</v>
      </c>
    </row>
    <row r="647" spans="2:12" x14ac:dyDescent="0.2">
      <c r="B647" s="890"/>
      <c r="C647" s="860"/>
      <c r="D647" s="861"/>
      <c r="E647" s="879"/>
      <c r="F647" s="880"/>
      <c r="G647" s="880"/>
      <c r="H647" s="880"/>
      <c r="I647" s="880"/>
      <c r="J647" s="880"/>
      <c r="K647" s="881"/>
      <c r="L647" s="892"/>
    </row>
    <row r="648" spans="2:12" x14ac:dyDescent="0.2">
      <c r="B648" s="893" t="s">
        <v>400</v>
      </c>
      <c r="C648" s="782"/>
      <c r="D648" s="894"/>
      <c r="E648" s="784" t="s">
        <v>412</v>
      </c>
      <c r="F648" s="895"/>
      <c r="G648" s="895"/>
      <c r="H648" s="895"/>
      <c r="I648" s="895"/>
      <c r="J648" s="895"/>
      <c r="K648" s="894"/>
      <c r="L648" s="220">
        <v>2</v>
      </c>
    </row>
    <row r="649" spans="2:12" x14ac:dyDescent="0.2">
      <c r="B649" s="800" t="s">
        <v>416</v>
      </c>
      <c r="C649" s="782"/>
      <c r="D649" s="894"/>
      <c r="E649" s="896" t="s">
        <v>417</v>
      </c>
      <c r="F649" s="895"/>
      <c r="G649" s="895"/>
      <c r="H649" s="895"/>
      <c r="I649" s="895"/>
      <c r="J649" s="895"/>
      <c r="K649" s="894"/>
      <c r="L649" s="220">
        <v>1</v>
      </c>
    </row>
    <row r="650" spans="2:12" x14ac:dyDescent="0.2">
      <c r="B650" s="800" t="s">
        <v>411</v>
      </c>
      <c r="C650" s="895"/>
      <c r="D650" s="894"/>
      <c r="E650" s="896" t="s">
        <v>413</v>
      </c>
      <c r="F650" s="895"/>
      <c r="G650" s="895"/>
      <c r="H650" s="895"/>
      <c r="I650" s="895"/>
      <c r="J650" s="895"/>
      <c r="K650" s="894"/>
      <c r="L650" s="221">
        <v>1</v>
      </c>
    </row>
    <row r="651" spans="2:12" x14ac:dyDescent="0.2">
      <c r="B651" s="800"/>
      <c r="C651" s="895"/>
      <c r="D651" s="894"/>
      <c r="E651" s="896"/>
      <c r="F651" s="895"/>
      <c r="G651" s="895"/>
      <c r="H651" s="895"/>
      <c r="I651" s="895"/>
      <c r="J651" s="895"/>
      <c r="K651" s="894"/>
      <c r="L651" s="221"/>
    </row>
    <row r="652" spans="2:12" x14ac:dyDescent="0.2">
      <c r="B652" s="813" t="s">
        <v>360</v>
      </c>
      <c r="C652" s="897"/>
      <c r="D652" s="897"/>
      <c r="E652" s="897"/>
      <c r="F652" s="897"/>
      <c r="G652" s="897"/>
      <c r="H652" s="897"/>
      <c r="I652" s="897"/>
      <c r="J652" s="897"/>
      <c r="K652" s="815"/>
      <c r="L652" s="224">
        <f>SUM(L648:L651)</f>
        <v>4</v>
      </c>
    </row>
    <row r="653" spans="2:12" x14ac:dyDescent="0.2">
      <c r="B653" s="839" t="s">
        <v>361</v>
      </c>
      <c r="C653" s="818"/>
      <c r="D653" s="818"/>
      <c r="E653" s="818"/>
      <c r="F653" s="818"/>
      <c r="G653" s="818"/>
      <c r="H653" s="818"/>
      <c r="I653" s="818"/>
      <c r="J653" s="818"/>
      <c r="K653" s="818"/>
      <c r="L653" s="840"/>
    </row>
    <row r="654" spans="2:12" x14ac:dyDescent="0.2">
      <c r="B654" s="870" t="s">
        <v>362</v>
      </c>
      <c r="C654" s="876" t="s">
        <v>357</v>
      </c>
      <c r="D654" s="878"/>
      <c r="E654" s="876" t="s">
        <v>358</v>
      </c>
      <c r="F654" s="877"/>
      <c r="G654" s="877"/>
      <c r="H654" s="877"/>
      <c r="I654" s="877"/>
      <c r="J654" s="877"/>
      <c r="K654" s="878"/>
      <c r="L654" s="852" t="s">
        <v>359</v>
      </c>
    </row>
    <row r="655" spans="2:12" x14ac:dyDescent="0.2">
      <c r="B655" s="871"/>
      <c r="C655" s="879"/>
      <c r="D655" s="881"/>
      <c r="E655" s="879"/>
      <c r="F655" s="880"/>
      <c r="G655" s="880"/>
      <c r="H655" s="880"/>
      <c r="I655" s="880"/>
      <c r="J655" s="880"/>
      <c r="K655" s="881"/>
      <c r="L655" s="853"/>
    </row>
    <row r="656" spans="2:12" x14ac:dyDescent="0.2">
      <c r="B656" s="441"/>
      <c r="C656" s="854"/>
      <c r="D656" s="855"/>
      <c r="E656" s="856"/>
      <c r="F656" s="857"/>
      <c r="G656" s="857"/>
      <c r="H656" s="857"/>
      <c r="I656" s="857"/>
      <c r="J656" s="857"/>
      <c r="K656" s="858"/>
      <c r="L656" s="442"/>
    </row>
    <row r="657" spans="2:12" x14ac:dyDescent="0.2">
      <c r="B657" s="441"/>
      <c r="C657" s="854"/>
      <c r="D657" s="855"/>
      <c r="E657" s="856"/>
      <c r="F657" s="857"/>
      <c r="G657" s="857"/>
      <c r="H657" s="857"/>
      <c r="I657" s="857"/>
      <c r="J657" s="857"/>
      <c r="K657" s="858"/>
      <c r="L657" s="442"/>
    </row>
    <row r="658" spans="2:12" x14ac:dyDescent="0.2">
      <c r="B658" s="441"/>
      <c r="C658" s="854"/>
      <c r="D658" s="855"/>
      <c r="E658" s="859"/>
      <c r="F658" s="860"/>
      <c r="G658" s="860"/>
      <c r="H658" s="860"/>
      <c r="I658" s="860"/>
      <c r="J658" s="860"/>
      <c r="K658" s="861"/>
      <c r="L658" s="442"/>
    </row>
    <row r="659" spans="2:12" x14ac:dyDescent="0.2">
      <c r="B659" s="441"/>
      <c r="C659" s="854"/>
      <c r="D659" s="855"/>
      <c r="E659" s="859"/>
      <c r="F659" s="860"/>
      <c r="G659" s="860"/>
      <c r="H659" s="860"/>
      <c r="I659" s="860"/>
      <c r="J659" s="860"/>
      <c r="K659" s="861"/>
      <c r="L659" s="442"/>
    </row>
    <row r="660" spans="2:12" x14ac:dyDescent="0.2">
      <c r="B660" s="441"/>
      <c r="C660" s="854"/>
      <c r="D660" s="855"/>
      <c r="E660" s="859"/>
      <c r="F660" s="860"/>
      <c r="G660" s="860"/>
      <c r="H660" s="860"/>
      <c r="I660" s="860"/>
      <c r="J660" s="860"/>
      <c r="K660" s="861"/>
      <c r="L660" s="442"/>
    </row>
    <row r="661" spans="2:12" x14ac:dyDescent="0.2">
      <c r="B661" s="862" t="s">
        <v>360</v>
      </c>
      <c r="C661" s="863"/>
      <c r="D661" s="863"/>
      <c r="E661" s="863"/>
      <c r="F661" s="863"/>
      <c r="G661" s="863"/>
      <c r="H661" s="863"/>
      <c r="I661" s="863"/>
      <c r="J661" s="863"/>
      <c r="K661" s="864"/>
      <c r="L661" s="227">
        <f>SUM(L656:L660)</f>
        <v>0</v>
      </c>
    </row>
    <row r="662" spans="2:12" x14ac:dyDescent="0.2">
      <c r="B662" s="865" t="s">
        <v>406</v>
      </c>
      <c r="C662" s="866"/>
      <c r="D662" s="866"/>
      <c r="E662" s="866"/>
      <c r="F662" s="866"/>
      <c r="G662" s="866"/>
      <c r="H662" s="866"/>
      <c r="I662" s="866"/>
      <c r="J662" s="866"/>
      <c r="K662" s="867"/>
      <c r="L662" s="228">
        <f>L661+L652</f>
        <v>4</v>
      </c>
    </row>
    <row r="663" spans="2:12" x14ac:dyDescent="0.2">
      <c r="B663" s="794" t="s">
        <v>215</v>
      </c>
      <c r="C663" s="795"/>
      <c r="D663" s="795"/>
      <c r="E663" s="795"/>
      <c r="F663" s="795"/>
      <c r="G663" s="795"/>
      <c r="H663" s="795"/>
      <c r="I663" s="795"/>
      <c r="J663" s="795"/>
      <c r="K663" s="795"/>
      <c r="L663" s="796"/>
    </row>
    <row r="664" spans="2:12" x14ac:dyDescent="0.2">
      <c r="B664" s="839" t="s">
        <v>363</v>
      </c>
      <c r="C664" s="818"/>
      <c r="D664" s="818"/>
      <c r="E664" s="818"/>
      <c r="F664" s="818"/>
      <c r="G664" s="818"/>
      <c r="H664" s="818"/>
      <c r="I664" s="818"/>
      <c r="J664" s="839" t="s">
        <v>364</v>
      </c>
      <c r="K664" s="818"/>
      <c r="L664" s="840"/>
    </row>
    <row r="665" spans="2:12" x14ac:dyDescent="0.2">
      <c r="B665" s="870" t="s">
        <v>362</v>
      </c>
      <c r="C665" s="872" t="s">
        <v>29</v>
      </c>
      <c r="D665" s="873"/>
      <c r="E665" s="876" t="s">
        <v>1</v>
      </c>
      <c r="F665" s="877"/>
      <c r="G665" s="877"/>
      <c r="H665" s="878"/>
      <c r="I665" s="882" t="s">
        <v>359</v>
      </c>
      <c r="J665" s="884" t="s">
        <v>29</v>
      </c>
      <c r="K665" s="886" t="s">
        <v>1</v>
      </c>
      <c r="L665" s="882" t="s">
        <v>365</v>
      </c>
    </row>
    <row r="666" spans="2:12" x14ac:dyDescent="0.2">
      <c r="B666" s="871"/>
      <c r="C666" s="874"/>
      <c r="D666" s="875"/>
      <c r="E666" s="879"/>
      <c r="F666" s="880"/>
      <c r="G666" s="880"/>
      <c r="H666" s="881"/>
      <c r="I666" s="883"/>
      <c r="J666" s="885"/>
      <c r="K666" s="887"/>
      <c r="L666" s="883"/>
    </row>
    <row r="667" spans="2:12" x14ac:dyDescent="0.2">
      <c r="B667" s="229"/>
      <c r="C667" s="868"/>
      <c r="D667" s="858"/>
      <c r="E667" s="868"/>
      <c r="F667" s="869"/>
      <c r="G667" s="869"/>
      <c r="H667" s="858"/>
      <c r="I667" s="231"/>
      <c r="J667" s="440"/>
      <c r="K667" s="435"/>
      <c r="L667" s="221"/>
    </row>
    <row r="668" spans="2:12" x14ac:dyDescent="0.2">
      <c r="B668" s="229"/>
      <c r="C668" s="868"/>
      <c r="D668" s="858"/>
      <c r="E668" s="868"/>
      <c r="F668" s="869"/>
      <c r="G668" s="869"/>
      <c r="H668" s="858"/>
      <c r="I668" s="234"/>
      <c r="J668" s="235"/>
      <c r="K668" s="236"/>
      <c r="L668" s="237"/>
    </row>
    <row r="669" spans="2:12" x14ac:dyDescent="0.2">
      <c r="B669" s="229"/>
      <c r="C669" s="868"/>
      <c r="D669" s="858"/>
      <c r="E669" s="868"/>
      <c r="F669" s="869"/>
      <c r="G669" s="869"/>
      <c r="H669" s="858"/>
      <c r="I669" s="239"/>
      <c r="J669" s="230"/>
      <c r="K669" s="238"/>
      <c r="L669" s="220"/>
    </row>
    <row r="670" spans="2:12" x14ac:dyDescent="0.2">
      <c r="B670" s="813" t="s">
        <v>366</v>
      </c>
      <c r="C670" s="814"/>
      <c r="D670" s="814"/>
      <c r="E670" s="814"/>
      <c r="F670" s="814"/>
      <c r="G670" s="814"/>
      <c r="H670" s="815"/>
      <c r="I670" s="252">
        <f>SUM(I667:I669)</f>
        <v>0</v>
      </c>
      <c r="J670" s="816" t="s">
        <v>366</v>
      </c>
      <c r="K670" s="817"/>
      <c r="L670" s="240">
        <f>SUM(L667:L669)</f>
        <v>0</v>
      </c>
    </row>
    <row r="671" spans="2:12" x14ac:dyDescent="0.2">
      <c r="B671" s="813" t="s">
        <v>27</v>
      </c>
      <c r="C671" s="814"/>
      <c r="D671" s="814"/>
      <c r="E671" s="814"/>
      <c r="F671" s="814"/>
      <c r="G671" s="814"/>
      <c r="H671" s="814"/>
      <c r="I671" s="814"/>
      <c r="J671" s="814"/>
      <c r="K671" s="815"/>
      <c r="L671" s="240">
        <f>L670+I670</f>
        <v>0</v>
      </c>
    </row>
    <row r="672" spans="2:12" x14ac:dyDescent="0.2">
      <c r="B672" s="794" t="s">
        <v>388</v>
      </c>
      <c r="C672" s="795"/>
      <c r="D672" s="795"/>
      <c r="E672" s="795"/>
      <c r="F672" s="795"/>
      <c r="G672" s="795"/>
      <c r="H672" s="795"/>
      <c r="I672" s="795"/>
      <c r="J672" s="795"/>
      <c r="K672" s="795"/>
      <c r="L672" s="796"/>
    </row>
    <row r="673" spans="2:12" x14ac:dyDescent="0.2">
      <c r="B673" s="839" t="s">
        <v>368</v>
      </c>
      <c r="C673" s="818"/>
      <c r="D673" s="840"/>
      <c r="E673" s="818" t="s">
        <v>394</v>
      </c>
      <c r="F673" s="818"/>
      <c r="G673" s="819" t="s">
        <v>389</v>
      </c>
      <c r="H673" s="820"/>
      <c r="I673" s="820"/>
      <c r="J673" s="820"/>
      <c r="K673" s="820"/>
      <c r="L673" s="821"/>
    </row>
    <row r="674" spans="2:12" x14ac:dyDescent="0.2">
      <c r="B674" s="822" t="s">
        <v>393</v>
      </c>
      <c r="C674" s="823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824"/>
      <c r="E675" s="268"/>
      <c r="F675" s="826"/>
      <c r="G675" s="819"/>
      <c r="H675" s="820"/>
      <c r="I675" s="820"/>
      <c r="J675" s="820"/>
      <c r="K675" s="820"/>
      <c r="L675" s="821"/>
    </row>
    <row r="676" spans="2:12" x14ac:dyDescent="0.2">
      <c r="B676" s="324"/>
      <c r="C676" s="324"/>
      <c r="D676" s="825"/>
      <c r="E676" s="268"/>
      <c r="F676" s="827"/>
      <c r="G676" s="819"/>
      <c r="H676" s="820"/>
      <c r="I676" s="820"/>
      <c r="J676" s="820"/>
      <c r="K676" s="820"/>
      <c r="L676" s="821"/>
    </row>
    <row r="677" spans="2:12" x14ac:dyDescent="0.2">
      <c r="B677" s="828" t="s">
        <v>367</v>
      </c>
      <c r="C677" s="829"/>
      <c r="D677" s="829"/>
      <c r="E677" s="829"/>
      <c r="F677" s="829"/>
      <c r="G677" s="829"/>
      <c r="H677" s="829"/>
      <c r="I677" s="829"/>
      <c r="J677" s="829"/>
      <c r="K677" s="829"/>
      <c r="L677" s="830"/>
    </row>
    <row r="678" spans="2:12" ht="25.5" x14ac:dyDescent="0.2">
      <c r="B678" s="263" t="s">
        <v>368</v>
      </c>
      <c r="C678" s="831" t="s">
        <v>369</v>
      </c>
      <c r="D678" s="832"/>
      <c r="E678" s="833"/>
      <c r="F678" s="831" t="s">
        <v>370</v>
      </c>
      <c r="G678" s="832"/>
      <c r="H678" s="833"/>
      <c r="I678" s="831" t="s">
        <v>371</v>
      </c>
      <c r="J678" s="833"/>
      <c r="K678" s="241" t="s">
        <v>372</v>
      </c>
      <c r="L678" s="242" t="s">
        <v>373</v>
      </c>
    </row>
    <row r="679" spans="2:12" x14ac:dyDescent="0.2">
      <c r="B679" s="243" t="s">
        <v>374</v>
      </c>
      <c r="C679" s="834" t="s">
        <v>407</v>
      </c>
      <c r="D679" s="835"/>
      <c r="E679" s="836"/>
      <c r="F679" s="837"/>
      <c r="G679" s="838"/>
      <c r="H679" s="436"/>
      <c r="I679" s="837"/>
      <c r="J679" s="838"/>
      <c r="K679" s="266"/>
      <c r="L679" s="245"/>
    </row>
    <row r="680" spans="2:12" x14ac:dyDescent="0.2">
      <c r="B680" s="243" t="s">
        <v>375</v>
      </c>
      <c r="C680" s="834" t="s">
        <v>407</v>
      </c>
      <c r="D680" s="835"/>
      <c r="E680" s="836"/>
      <c r="F680" s="837"/>
      <c r="G680" s="838"/>
      <c r="H680" s="436"/>
      <c r="I680" s="837"/>
      <c r="J680" s="838"/>
      <c r="K680" s="266"/>
      <c r="L680" s="245"/>
    </row>
    <row r="681" spans="2:12" x14ac:dyDescent="0.2">
      <c r="B681" s="243" t="s">
        <v>376</v>
      </c>
      <c r="C681" s="834" t="s">
        <v>407</v>
      </c>
      <c r="D681" s="835"/>
      <c r="E681" s="836"/>
      <c r="F681" s="837"/>
      <c r="G681" s="838"/>
      <c r="H681" s="436"/>
      <c r="I681" s="837"/>
      <c r="J681" s="838"/>
      <c r="K681" s="266"/>
      <c r="L681" s="245"/>
    </row>
    <row r="682" spans="2:12" x14ac:dyDescent="0.2">
      <c r="B682" s="841" t="s">
        <v>377</v>
      </c>
      <c r="C682" s="842"/>
      <c r="D682" s="842"/>
      <c r="E682" s="842"/>
      <c r="F682" s="842"/>
      <c r="G682" s="842"/>
      <c r="H682" s="842"/>
      <c r="I682" s="842"/>
      <c r="J682" s="843"/>
      <c r="K682" s="850" t="s">
        <v>378</v>
      </c>
      <c r="L682" s="851"/>
    </row>
    <row r="683" spans="2:12" x14ac:dyDescent="0.2">
      <c r="B683" s="844"/>
      <c r="C683" s="845"/>
      <c r="D683" s="845"/>
      <c r="E683" s="845"/>
      <c r="F683" s="845"/>
      <c r="G683" s="845"/>
      <c r="H683" s="845"/>
      <c r="I683" s="845"/>
      <c r="J683" s="846"/>
      <c r="K683" s="246" t="s">
        <v>379</v>
      </c>
      <c r="L683" s="245"/>
    </row>
    <row r="684" spans="2:12" x14ac:dyDescent="0.2">
      <c r="B684" s="844"/>
      <c r="C684" s="845"/>
      <c r="D684" s="845"/>
      <c r="E684" s="845"/>
      <c r="F684" s="845"/>
      <c r="G684" s="845"/>
      <c r="H684" s="845"/>
      <c r="I684" s="845"/>
      <c r="J684" s="846"/>
      <c r="K684" s="246" t="s">
        <v>380</v>
      </c>
      <c r="L684" s="245"/>
    </row>
    <row r="685" spans="2:12" ht="13.5" thickBot="1" x14ac:dyDescent="0.25">
      <c r="B685" s="847"/>
      <c r="C685" s="848"/>
      <c r="D685" s="848"/>
      <c r="E685" s="848"/>
      <c r="F685" s="848"/>
      <c r="G685" s="848"/>
      <c r="H685" s="848"/>
      <c r="I685" s="848"/>
      <c r="J685" s="849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94" t="s">
        <v>382</v>
      </c>
      <c r="C688" s="795"/>
      <c r="D688" s="795"/>
      <c r="E688" s="795"/>
      <c r="F688" s="795"/>
      <c r="G688" s="795"/>
      <c r="H688" s="795"/>
      <c r="I688" s="795"/>
      <c r="J688" s="795"/>
      <c r="K688" s="795"/>
      <c r="L688" s="796"/>
    </row>
    <row r="689" spans="2:12" x14ac:dyDescent="0.2">
      <c r="B689" s="300">
        <v>1</v>
      </c>
      <c r="C689" s="781" t="s">
        <v>497</v>
      </c>
      <c r="D689" s="782"/>
      <c r="E689" s="782"/>
      <c r="F689" s="782"/>
      <c r="G689" s="782"/>
      <c r="H689" s="782"/>
      <c r="I689" s="782"/>
      <c r="J689" s="782"/>
      <c r="K689" s="782"/>
      <c r="L689" s="783"/>
    </row>
    <row r="690" spans="2:12" x14ac:dyDescent="0.2">
      <c r="B690" s="427"/>
      <c r="C690" s="784"/>
      <c r="D690" s="785"/>
      <c r="E690" s="785"/>
      <c r="F690" s="785"/>
      <c r="G690" s="785"/>
      <c r="H690" s="785"/>
      <c r="I690" s="785"/>
      <c r="J690" s="785"/>
      <c r="K690" s="785"/>
      <c r="L690" s="786"/>
    </row>
    <row r="691" spans="2:12" x14ac:dyDescent="0.2">
      <c r="B691" s="429"/>
      <c r="C691" s="784"/>
      <c r="D691" s="785"/>
      <c r="E691" s="785"/>
      <c r="F691" s="785"/>
      <c r="G691" s="785"/>
      <c r="H691" s="785"/>
      <c r="I691" s="785"/>
      <c r="J691" s="785"/>
      <c r="K691" s="785"/>
      <c r="L691" s="786"/>
    </row>
    <row r="692" spans="2:12" x14ac:dyDescent="0.2">
      <c r="B692" s="356"/>
      <c r="C692" s="784"/>
      <c r="D692" s="785"/>
      <c r="E692" s="785"/>
      <c r="F692" s="785"/>
      <c r="G692" s="785"/>
      <c r="H692" s="785"/>
      <c r="I692" s="785"/>
      <c r="J692" s="785"/>
      <c r="K692" s="785"/>
      <c r="L692" s="786"/>
    </row>
    <row r="693" spans="2:12" x14ac:dyDescent="0.2">
      <c r="B693" s="300"/>
      <c r="C693" s="784"/>
      <c r="D693" s="785"/>
      <c r="E693" s="785"/>
      <c r="F693" s="785"/>
      <c r="G693" s="785"/>
      <c r="H693" s="785"/>
      <c r="I693" s="785"/>
      <c r="J693" s="785"/>
      <c r="K693" s="785"/>
      <c r="L693" s="786"/>
    </row>
    <row r="694" spans="2:12" x14ac:dyDescent="0.2">
      <c r="B694" s="794" t="s">
        <v>386</v>
      </c>
      <c r="C694" s="795"/>
      <c r="D694" s="795"/>
      <c r="E694" s="795"/>
      <c r="F694" s="795"/>
      <c r="G694" s="795"/>
      <c r="H694" s="795"/>
      <c r="I694" s="795"/>
      <c r="J694" s="795"/>
      <c r="K694" s="795"/>
      <c r="L694" s="796"/>
    </row>
    <row r="695" spans="2:12" x14ac:dyDescent="0.2">
      <c r="B695" s="269"/>
      <c r="C695" s="793"/>
      <c r="D695" s="782"/>
      <c r="E695" s="782"/>
      <c r="F695" s="782"/>
      <c r="G695" s="782"/>
      <c r="H695" s="782"/>
      <c r="I695" s="782"/>
      <c r="J695" s="782"/>
      <c r="K695" s="782"/>
      <c r="L695" s="783"/>
    </row>
    <row r="696" spans="2:12" x14ac:dyDescent="0.2">
      <c r="B696" s="269"/>
      <c r="C696" s="793"/>
      <c r="D696" s="782"/>
      <c r="E696" s="782"/>
      <c r="F696" s="782"/>
      <c r="G696" s="782"/>
      <c r="H696" s="782"/>
      <c r="I696" s="782"/>
      <c r="J696" s="782"/>
      <c r="K696" s="782"/>
      <c r="L696" s="783"/>
    </row>
    <row r="697" spans="2:12" x14ac:dyDescent="0.2">
      <c r="B697" s="269"/>
      <c r="C697" s="793"/>
      <c r="D697" s="782"/>
      <c r="E697" s="782"/>
      <c r="F697" s="782"/>
      <c r="G697" s="782"/>
      <c r="H697" s="782"/>
      <c r="I697" s="782"/>
      <c r="J697" s="782"/>
      <c r="K697" s="782"/>
      <c r="L697" s="783"/>
    </row>
    <row r="698" spans="2:12" x14ac:dyDescent="0.2">
      <c r="B698" s="794" t="s">
        <v>387</v>
      </c>
      <c r="C698" s="795"/>
      <c r="D698" s="795"/>
      <c r="E698" s="795"/>
      <c r="F698" s="795"/>
      <c r="G698" s="795"/>
      <c r="H698" s="795"/>
      <c r="I698" s="795"/>
      <c r="J698" s="795"/>
      <c r="K698" s="795"/>
      <c r="L698" s="796"/>
    </row>
    <row r="699" spans="2:12" x14ac:dyDescent="0.2">
      <c r="B699" s="269">
        <v>1</v>
      </c>
      <c r="C699" s="781" t="s">
        <v>498</v>
      </c>
      <c r="D699" s="782"/>
      <c r="E699" s="782"/>
      <c r="F699" s="782"/>
      <c r="G699" s="782"/>
      <c r="H699" s="782"/>
      <c r="I699" s="782"/>
      <c r="J699" s="782"/>
      <c r="K699" s="782"/>
      <c r="L699" s="783"/>
    </row>
    <row r="700" spans="2:12" x14ac:dyDescent="0.2">
      <c r="B700" s="269"/>
      <c r="C700" s="781"/>
      <c r="D700" s="782"/>
      <c r="E700" s="782"/>
      <c r="F700" s="782"/>
      <c r="G700" s="782"/>
      <c r="H700" s="782"/>
      <c r="I700" s="782"/>
      <c r="J700" s="782"/>
      <c r="K700" s="782"/>
      <c r="L700" s="783"/>
    </row>
    <row r="701" spans="2:12" x14ac:dyDescent="0.2">
      <c r="B701" s="368"/>
      <c r="C701" s="781"/>
      <c r="D701" s="782"/>
      <c r="E701" s="782"/>
      <c r="F701" s="782"/>
      <c r="G701" s="782"/>
      <c r="H701" s="782"/>
      <c r="I701" s="782"/>
      <c r="J701" s="782"/>
      <c r="K701" s="782"/>
      <c r="L701" s="783"/>
    </row>
    <row r="702" spans="2:12" x14ac:dyDescent="0.2">
      <c r="B702" s="797" t="s">
        <v>383</v>
      </c>
      <c r="C702" s="798"/>
      <c r="D702" s="798"/>
      <c r="E702" s="798"/>
      <c r="F702" s="798"/>
      <c r="G702" s="798"/>
      <c r="H702" s="798"/>
      <c r="I702" s="798"/>
      <c r="J702" s="798"/>
      <c r="K702" s="798"/>
      <c r="L702" s="799"/>
    </row>
    <row r="703" spans="2:12" x14ac:dyDescent="0.2">
      <c r="B703" s="800" t="s">
        <v>446</v>
      </c>
      <c r="C703" s="782"/>
      <c r="D703" s="782"/>
      <c r="E703" s="782"/>
      <c r="F703" s="782"/>
      <c r="G703" s="782"/>
      <c r="H703" s="782"/>
      <c r="I703" s="782"/>
      <c r="J703" s="782"/>
      <c r="K703" s="782"/>
      <c r="L703" s="783"/>
    </row>
    <row r="704" spans="2:12" x14ac:dyDescent="0.2">
      <c r="B704" s="800"/>
      <c r="C704" s="782"/>
      <c r="D704" s="782"/>
      <c r="E704" s="782"/>
      <c r="F704" s="782"/>
      <c r="G704" s="782"/>
      <c r="H704" s="782"/>
      <c r="I704" s="782"/>
      <c r="J704" s="782"/>
      <c r="K704" s="782"/>
      <c r="L704" s="783"/>
    </row>
    <row r="705" spans="2:12" x14ac:dyDescent="0.2">
      <c r="B705" s="800"/>
      <c r="C705" s="782"/>
      <c r="D705" s="782"/>
      <c r="E705" s="782"/>
      <c r="F705" s="782"/>
      <c r="G705" s="782"/>
      <c r="H705" s="782"/>
      <c r="I705" s="782"/>
      <c r="J705" s="782"/>
      <c r="K705" s="782"/>
      <c r="L705" s="783"/>
    </row>
    <row r="706" spans="2:12" x14ac:dyDescent="0.2">
      <c r="B706" s="800"/>
      <c r="C706" s="782"/>
      <c r="D706" s="782"/>
      <c r="E706" s="782"/>
      <c r="F706" s="782"/>
      <c r="G706" s="782"/>
      <c r="H706" s="782"/>
      <c r="I706" s="782"/>
      <c r="J706" s="782"/>
      <c r="K706" s="782"/>
      <c r="L706" s="783"/>
    </row>
    <row r="707" spans="2:12" x14ac:dyDescent="0.2">
      <c r="B707" s="804"/>
      <c r="C707" s="805"/>
      <c r="D707" s="805"/>
      <c r="E707" s="805"/>
      <c r="F707" s="805"/>
      <c r="G707" s="431"/>
      <c r="H707" s="805"/>
      <c r="I707" s="805"/>
      <c r="J707" s="805"/>
      <c r="K707" s="805"/>
      <c r="L707" s="810"/>
    </row>
    <row r="708" spans="2:12" x14ac:dyDescent="0.2">
      <c r="B708" s="806"/>
      <c r="C708" s="807"/>
      <c r="D708" s="807"/>
      <c r="E708" s="807"/>
      <c r="F708" s="807"/>
      <c r="G708" s="432"/>
      <c r="H708" s="807"/>
      <c r="I708" s="807"/>
      <c r="J708" s="807"/>
      <c r="K708" s="807"/>
      <c r="L708" s="811"/>
    </row>
    <row r="709" spans="2:12" x14ac:dyDescent="0.2">
      <c r="B709" s="806"/>
      <c r="C709" s="807"/>
      <c r="D709" s="807"/>
      <c r="E709" s="807"/>
      <c r="F709" s="807"/>
      <c r="G709" s="432"/>
      <c r="H709" s="807"/>
      <c r="I709" s="807"/>
      <c r="J709" s="807"/>
      <c r="K709" s="807"/>
      <c r="L709" s="811"/>
    </row>
    <row r="710" spans="2:12" x14ac:dyDescent="0.2">
      <c r="B710" s="808"/>
      <c r="C710" s="809"/>
      <c r="D710" s="809"/>
      <c r="E710" s="809"/>
      <c r="F710" s="809"/>
      <c r="G710" s="433"/>
      <c r="H710" s="809"/>
      <c r="I710" s="809"/>
      <c r="J710" s="809"/>
      <c r="K710" s="809"/>
      <c r="L710" s="812"/>
    </row>
    <row r="711" spans="2:12" ht="13.5" thickBot="1" x14ac:dyDescent="0.25">
      <c r="B711" s="787" t="s">
        <v>384</v>
      </c>
      <c r="C711" s="788"/>
      <c r="D711" s="788"/>
      <c r="E711" s="788"/>
      <c r="F711" s="788"/>
      <c r="G711" s="434"/>
      <c r="H711" s="788" t="s">
        <v>385</v>
      </c>
      <c r="I711" s="788"/>
      <c r="J711" s="788"/>
      <c r="K711" s="788"/>
      <c r="L711" s="789"/>
    </row>
    <row r="713" spans="2:12" ht="13.5" thickBot="1" x14ac:dyDescent="0.25"/>
    <row r="714" spans="2:12" ht="23.25" x14ac:dyDescent="0.2">
      <c r="B714" s="898" t="s">
        <v>336</v>
      </c>
      <c r="C714" s="899"/>
      <c r="D714" s="899"/>
      <c r="E714" s="899"/>
      <c r="F714" s="899"/>
      <c r="G714" s="899"/>
      <c r="H714" s="899"/>
      <c r="I714" s="899"/>
      <c r="J714" s="899"/>
      <c r="K714" s="899"/>
      <c r="L714" s="900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901" t="s">
        <v>338</v>
      </c>
      <c r="E717" s="901"/>
      <c r="F717" s="901"/>
      <c r="G717" s="901"/>
      <c r="H717" s="901"/>
      <c r="I717" s="901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902" t="s">
        <v>340</v>
      </c>
      <c r="E718" s="902"/>
      <c r="F718" s="902"/>
      <c r="G718" s="902"/>
      <c r="H718" s="902"/>
      <c r="I718" s="902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903" t="s">
        <v>342</v>
      </c>
      <c r="E719" s="903"/>
      <c r="F719" s="903"/>
      <c r="G719" s="903"/>
      <c r="H719" s="903"/>
      <c r="I719" s="903"/>
      <c r="J719" s="214"/>
      <c r="K719" s="211" t="s">
        <v>343</v>
      </c>
      <c r="L719" s="255">
        <f>IFERROR(L717-L718,"")</f>
        <v>22</v>
      </c>
    </row>
    <row r="720" spans="2:12" x14ac:dyDescent="0.2">
      <c r="B720" s="794" t="s">
        <v>344</v>
      </c>
      <c r="C720" s="795"/>
      <c r="D720" s="795"/>
      <c r="E720" s="795"/>
      <c r="F720" s="795"/>
      <c r="G720" s="795"/>
      <c r="H720" s="795"/>
      <c r="I720" s="795"/>
      <c r="J720" s="795"/>
      <c r="K720" s="795"/>
      <c r="L720" s="796"/>
    </row>
    <row r="721" spans="2:12" x14ac:dyDescent="0.2">
      <c r="B721" s="904" t="s">
        <v>345</v>
      </c>
      <c r="C721" s="888"/>
      <c r="D721" s="888" t="s">
        <v>404</v>
      </c>
      <c r="E721" s="888"/>
      <c r="F721" s="888"/>
      <c r="G721" s="888"/>
      <c r="H721" s="888"/>
      <c r="I721" s="888"/>
      <c r="J721" s="888"/>
      <c r="K721" s="216" t="s">
        <v>346</v>
      </c>
      <c r="L721" s="217">
        <v>44670</v>
      </c>
    </row>
    <row r="722" spans="2:12" x14ac:dyDescent="0.2">
      <c r="B722" s="443" t="s">
        <v>347</v>
      </c>
      <c r="C722" s="888"/>
      <c r="D722" s="888"/>
      <c r="E722" s="888"/>
      <c r="F722" s="888"/>
      <c r="G722" s="888"/>
      <c r="H722" s="888"/>
      <c r="I722" s="888"/>
      <c r="J722" s="888"/>
      <c r="K722" s="216" t="s">
        <v>348</v>
      </c>
      <c r="L722" s="217">
        <v>44701</v>
      </c>
    </row>
    <row r="723" spans="2:12" x14ac:dyDescent="0.2">
      <c r="B723" s="904" t="s">
        <v>349</v>
      </c>
      <c r="C723" s="888"/>
      <c r="D723" s="888" t="s">
        <v>405</v>
      </c>
      <c r="E723" s="888"/>
      <c r="F723" s="888"/>
      <c r="G723" s="888"/>
      <c r="H723" s="888"/>
      <c r="I723" s="888"/>
      <c r="J723" s="888"/>
      <c r="K723" s="888"/>
      <c r="L723" s="889"/>
    </row>
    <row r="724" spans="2:12" x14ac:dyDescent="0.2">
      <c r="B724" s="904" t="s">
        <v>350</v>
      </c>
      <c r="C724" s="905"/>
      <c r="D724" s="905"/>
      <c r="E724" s="888" t="s">
        <v>402</v>
      </c>
      <c r="F724" s="888"/>
      <c r="G724" s="888"/>
      <c r="H724" s="888"/>
      <c r="I724" s="888"/>
      <c r="J724" s="888"/>
      <c r="K724" s="888"/>
      <c r="L724" s="889"/>
    </row>
    <row r="725" spans="2:12" x14ac:dyDescent="0.2">
      <c r="B725" s="443" t="s">
        <v>351</v>
      </c>
      <c r="C725" s="444"/>
      <c r="D725" s="906"/>
      <c r="E725" s="906"/>
      <c r="F725" s="906"/>
      <c r="G725" s="906"/>
      <c r="H725" s="906"/>
      <c r="I725" s="906"/>
      <c r="J725" s="906"/>
      <c r="K725" s="906"/>
      <c r="L725" s="907"/>
    </row>
    <row r="726" spans="2:12" x14ac:dyDescent="0.2">
      <c r="B726" s="794" t="s">
        <v>352</v>
      </c>
      <c r="C726" s="795"/>
      <c r="D726" s="795"/>
      <c r="E726" s="795"/>
      <c r="F726" s="795"/>
      <c r="G726" s="795"/>
      <c r="H726" s="795"/>
      <c r="I726" s="795"/>
      <c r="J726" s="795"/>
      <c r="K726" s="795"/>
      <c r="L726" s="796"/>
    </row>
    <row r="727" spans="2:12" x14ac:dyDescent="0.2">
      <c r="B727" s="904" t="s">
        <v>353</v>
      </c>
      <c r="C727" s="905"/>
      <c r="D727" s="905"/>
      <c r="E727" s="888"/>
      <c r="F727" s="888"/>
      <c r="G727" s="888"/>
      <c r="H727" s="888"/>
      <c r="I727" s="888"/>
      <c r="J727" s="888"/>
      <c r="K727" s="888"/>
      <c r="L727" s="889"/>
    </row>
    <row r="728" spans="2:12" x14ac:dyDescent="0.2">
      <c r="B728" s="219" t="s">
        <v>321</v>
      </c>
      <c r="C728" s="888"/>
      <c r="D728" s="888"/>
      <c r="E728" s="888"/>
      <c r="F728" s="888"/>
      <c r="G728" s="888"/>
      <c r="H728" s="888"/>
      <c r="I728" s="888"/>
      <c r="J728" s="888"/>
      <c r="K728" s="888"/>
      <c r="L728" s="889"/>
    </row>
    <row r="729" spans="2:12" x14ac:dyDescent="0.2">
      <c r="B729" s="219" t="s">
        <v>351</v>
      </c>
      <c r="C729" s="888"/>
      <c r="D729" s="888"/>
      <c r="E729" s="888"/>
      <c r="F729" s="888"/>
      <c r="G729" s="888"/>
      <c r="H729" s="888"/>
      <c r="I729" s="888"/>
      <c r="J729" s="888"/>
      <c r="K729" s="888"/>
      <c r="L729" s="889"/>
    </row>
    <row r="730" spans="2:12" x14ac:dyDescent="0.2">
      <c r="B730" s="219" t="s">
        <v>354</v>
      </c>
      <c r="C730" s="888"/>
      <c r="D730" s="888"/>
      <c r="E730" s="888"/>
      <c r="F730" s="888"/>
      <c r="G730" s="888"/>
      <c r="H730" s="888"/>
      <c r="I730" s="888"/>
      <c r="J730" s="888"/>
      <c r="K730" s="888"/>
      <c r="L730" s="889"/>
    </row>
    <row r="731" spans="2:12" x14ac:dyDescent="0.2">
      <c r="B731" s="794" t="s">
        <v>355</v>
      </c>
      <c r="C731" s="795"/>
      <c r="D731" s="795"/>
      <c r="E731" s="795"/>
      <c r="F731" s="795"/>
      <c r="G731" s="795"/>
      <c r="H731" s="795"/>
      <c r="I731" s="795"/>
      <c r="J731" s="795"/>
      <c r="K731" s="795"/>
      <c r="L731" s="796"/>
    </row>
    <row r="732" spans="2:12" x14ac:dyDescent="0.2">
      <c r="B732" s="839" t="s">
        <v>356</v>
      </c>
      <c r="C732" s="818"/>
      <c r="D732" s="818"/>
      <c r="E732" s="818"/>
      <c r="F732" s="818"/>
      <c r="G732" s="818"/>
      <c r="H732" s="818"/>
      <c r="I732" s="818"/>
      <c r="J732" s="818"/>
      <c r="K732" s="818"/>
      <c r="L732" s="840"/>
    </row>
    <row r="733" spans="2:12" x14ac:dyDescent="0.2">
      <c r="B733" s="890" t="s">
        <v>357</v>
      </c>
      <c r="C733" s="860"/>
      <c r="D733" s="861"/>
      <c r="E733" s="876" t="s">
        <v>358</v>
      </c>
      <c r="F733" s="877"/>
      <c r="G733" s="877"/>
      <c r="H733" s="877"/>
      <c r="I733" s="877"/>
      <c r="J733" s="877"/>
      <c r="K733" s="878"/>
      <c r="L733" s="891" t="s">
        <v>359</v>
      </c>
    </row>
    <row r="734" spans="2:12" x14ac:dyDescent="0.2">
      <c r="B734" s="890"/>
      <c r="C734" s="860"/>
      <c r="D734" s="861"/>
      <c r="E734" s="879"/>
      <c r="F734" s="880"/>
      <c r="G734" s="880"/>
      <c r="H734" s="880"/>
      <c r="I734" s="880"/>
      <c r="J734" s="880"/>
      <c r="K734" s="881"/>
      <c r="L734" s="892"/>
    </row>
    <row r="735" spans="2:12" x14ac:dyDescent="0.2">
      <c r="B735" s="893" t="s">
        <v>400</v>
      </c>
      <c r="C735" s="782"/>
      <c r="D735" s="894"/>
      <c r="E735" s="784" t="s">
        <v>412</v>
      </c>
      <c r="F735" s="895"/>
      <c r="G735" s="895"/>
      <c r="H735" s="895"/>
      <c r="I735" s="895"/>
      <c r="J735" s="895"/>
      <c r="K735" s="894"/>
      <c r="L735" s="220">
        <v>2</v>
      </c>
    </row>
    <row r="736" spans="2:12" x14ac:dyDescent="0.2">
      <c r="B736" s="800" t="s">
        <v>416</v>
      </c>
      <c r="C736" s="782"/>
      <c r="D736" s="894"/>
      <c r="E736" s="896" t="s">
        <v>417</v>
      </c>
      <c r="F736" s="895"/>
      <c r="G736" s="895"/>
      <c r="H736" s="895"/>
      <c r="I736" s="895"/>
      <c r="J736" s="895"/>
      <c r="K736" s="894"/>
      <c r="L736" s="220">
        <v>1</v>
      </c>
    </row>
    <row r="737" spans="2:12" x14ac:dyDescent="0.2">
      <c r="B737" s="800" t="s">
        <v>411</v>
      </c>
      <c r="C737" s="895"/>
      <c r="D737" s="894"/>
      <c r="E737" s="896" t="s">
        <v>413</v>
      </c>
      <c r="F737" s="895"/>
      <c r="G737" s="895"/>
      <c r="H737" s="895"/>
      <c r="I737" s="895"/>
      <c r="J737" s="895"/>
      <c r="K737" s="894"/>
      <c r="L737" s="221">
        <v>1</v>
      </c>
    </row>
    <row r="738" spans="2:12" x14ac:dyDescent="0.2">
      <c r="B738" s="800"/>
      <c r="C738" s="895"/>
      <c r="D738" s="894"/>
      <c r="E738" s="896"/>
      <c r="F738" s="895"/>
      <c r="G738" s="895"/>
      <c r="H738" s="895"/>
      <c r="I738" s="895"/>
      <c r="J738" s="895"/>
      <c r="K738" s="894"/>
      <c r="L738" s="221"/>
    </row>
    <row r="739" spans="2:12" x14ac:dyDescent="0.2">
      <c r="B739" s="813" t="s">
        <v>360</v>
      </c>
      <c r="C739" s="897"/>
      <c r="D739" s="897"/>
      <c r="E739" s="897"/>
      <c r="F739" s="897"/>
      <c r="G739" s="897"/>
      <c r="H739" s="897"/>
      <c r="I739" s="897"/>
      <c r="J739" s="897"/>
      <c r="K739" s="815"/>
      <c r="L739" s="224">
        <f>SUM(L735:L738)</f>
        <v>4</v>
      </c>
    </row>
    <row r="740" spans="2:12" x14ac:dyDescent="0.2">
      <c r="B740" s="839" t="s">
        <v>361</v>
      </c>
      <c r="C740" s="818"/>
      <c r="D740" s="818"/>
      <c r="E740" s="818"/>
      <c r="F740" s="818"/>
      <c r="G740" s="818"/>
      <c r="H740" s="818"/>
      <c r="I740" s="818"/>
      <c r="J740" s="818"/>
      <c r="K740" s="818"/>
      <c r="L740" s="840"/>
    </row>
    <row r="741" spans="2:12" x14ac:dyDescent="0.2">
      <c r="B741" s="870" t="s">
        <v>362</v>
      </c>
      <c r="C741" s="876" t="s">
        <v>357</v>
      </c>
      <c r="D741" s="878"/>
      <c r="E741" s="876" t="s">
        <v>358</v>
      </c>
      <c r="F741" s="877"/>
      <c r="G741" s="877"/>
      <c r="H741" s="877"/>
      <c r="I741" s="877"/>
      <c r="J741" s="877"/>
      <c r="K741" s="878"/>
      <c r="L741" s="852" t="s">
        <v>359</v>
      </c>
    </row>
    <row r="742" spans="2:12" x14ac:dyDescent="0.2">
      <c r="B742" s="871"/>
      <c r="C742" s="879"/>
      <c r="D742" s="881"/>
      <c r="E742" s="879"/>
      <c r="F742" s="880"/>
      <c r="G742" s="880"/>
      <c r="H742" s="880"/>
      <c r="I742" s="880"/>
      <c r="J742" s="880"/>
      <c r="K742" s="881"/>
      <c r="L742" s="853"/>
    </row>
    <row r="743" spans="2:12" x14ac:dyDescent="0.2">
      <c r="B743" s="441"/>
      <c r="C743" s="854"/>
      <c r="D743" s="855"/>
      <c r="E743" s="856"/>
      <c r="F743" s="857"/>
      <c r="G743" s="857"/>
      <c r="H743" s="857"/>
      <c r="I743" s="857"/>
      <c r="J743" s="857"/>
      <c r="K743" s="858"/>
      <c r="L743" s="442"/>
    </row>
    <row r="744" spans="2:12" x14ac:dyDescent="0.2">
      <c r="B744" s="441"/>
      <c r="C744" s="854"/>
      <c r="D744" s="855"/>
      <c r="E744" s="856"/>
      <c r="F744" s="857"/>
      <c r="G744" s="857"/>
      <c r="H744" s="857"/>
      <c r="I744" s="857"/>
      <c r="J744" s="857"/>
      <c r="K744" s="858"/>
      <c r="L744" s="442"/>
    </row>
    <row r="745" spans="2:12" x14ac:dyDescent="0.2">
      <c r="B745" s="441"/>
      <c r="C745" s="854"/>
      <c r="D745" s="855"/>
      <c r="E745" s="859"/>
      <c r="F745" s="860"/>
      <c r="G745" s="860"/>
      <c r="H745" s="860"/>
      <c r="I745" s="860"/>
      <c r="J745" s="860"/>
      <c r="K745" s="861"/>
      <c r="L745" s="442"/>
    </row>
    <row r="746" spans="2:12" x14ac:dyDescent="0.2">
      <c r="B746" s="441"/>
      <c r="C746" s="854"/>
      <c r="D746" s="855"/>
      <c r="E746" s="859"/>
      <c r="F746" s="860"/>
      <c r="G746" s="860"/>
      <c r="H746" s="860"/>
      <c r="I746" s="860"/>
      <c r="J746" s="860"/>
      <c r="K746" s="861"/>
      <c r="L746" s="442"/>
    </row>
    <row r="747" spans="2:12" x14ac:dyDescent="0.2">
      <c r="B747" s="441"/>
      <c r="C747" s="854"/>
      <c r="D747" s="855"/>
      <c r="E747" s="859"/>
      <c r="F747" s="860"/>
      <c r="G747" s="860"/>
      <c r="H747" s="860"/>
      <c r="I747" s="860"/>
      <c r="J747" s="860"/>
      <c r="K747" s="861"/>
      <c r="L747" s="442"/>
    </row>
    <row r="748" spans="2:12" x14ac:dyDescent="0.2">
      <c r="B748" s="862" t="s">
        <v>360</v>
      </c>
      <c r="C748" s="863"/>
      <c r="D748" s="863"/>
      <c r="E748" s="863"/>
      <c r="F748" s="863"/>
      <c r="G748" s="863"/>
      <c r="H748" s="863"/>
      <c r="I748" s="863"/>
      <c r="J748" s="863"/>
      <c r="K748" s="864"/>
      <c r="L748" s="227">
        <f>SUM(L743:L747)</f>
        <v>0</v>
      </c>
    </row>
    <row r="749" spans="2:12" x14ac:dyDescent="0.2">
      <c r="B749" s="865" t="s">
        <v>406</v>
      </c>
      <c r="C749" s="866"/>
      <c r="D749" s="866"/>
      <c r="E749" s="866"/>
      <c r="F749" s="866"/>
      <c r="G749" s="866"/>
      <c r="H749" s="866"/>
      <c r="I749" s="866"/>
      <c r="J749" s="866"/>
      <c r="K749" s="867"/>
      <c r="L749" s="228">
        <f>L748+L739</f>
        <v>4</v>
      </c>
    </row>
    <row r="750" spans="2:12" x14ac:dyDescent="0.2">
      <c r="B750" s="794" t="s">
        <v>215</v>
      </c>
      <c r="C750" s="795"/>
      <c r="D750" s="795"/>
      <c r="E750" s="795"/>
      <c r="F750" s="795"/>
      <c r="G750" s="795"/>
      <c r="H750" s="795"/>
      <c r="I750" s="795"/>
      <c r="J750" s="795"/>
      <c r="K750" s="795"/>
      <c r="L750" s="796"/>
    </row>
    <row r="751" spans="2:12" x14ac:dyDescent="0.2">
      <c r="B751" s="839" t="s">
        <v>363</v>
      </c>
      <c r="C751" s="818"/>
      <c r="D751" s="818"/>
      <c r="E751" s="818"/>
      <c r="F751" s="818"/>
      <c r="G751" s="818"/>
      <c r="H751" s="818"/>
      <c r="I751" s="818"/>
      <c r="J751" s="839" t="s">
        <v>364</v>
      </c>
      <c r="K751" s="818"/>
      <c r="L751" s="840"/>
    </row>
    <row r="752" spans="2:12" x14ac:dyDescent="0.2">
      <c r="B752" s="870" t="s">
        <v>362</v>
      </c>
      <c r="C752" s="872" t="s">
        <v>29</v>
      </c>
      <c r="D752" s="873"/>
      <c r="E752" s="876" t="s">
        <v>1</v>
      </c>
      <c r="F752" s="877"/>
      <c r="G752" s="877"/>
      <c r="H752" s="878"/>
      <c r="I752" s="882" t="s">
        <v>359</v>
      </c>
      <c r="J752" s="884" t="s">
        <v>29</v>
      </c>
      <c r="K752" s="886" t="s">
        <v>1</v>
      </c>
      <c r="L752" s="882" t="s">
        <v>365</v>
      </c>
    </row>
    <row r="753" spans="2:12" x14ac:dyDescent="0.2">
      <c r="B753" s="871"/>
      <c r="C753" s="874"/>
      <c r="D753" s="875"/>
      <c r="E753" s="879"/>
      <c r="F753" s="880"/>
      <c r="G753" s="880"/>
      <c r="H753" s="881"/>
      <c r="I753" s="883"/>
      <c r="J753" s="885"/>
      <c r="K753" s="887"/>
      <c r="L753" s="883"/>
    </row>
    <row r="754" spans="2:12" x14ac:dyDescent="0.2">
      <c r="B754" s="229"/>
      <c r="C754" s="868"/>
      <c r="D754" s="858"/>
      <c r="E754" s="868"/>
      <c r="F754" s="869"/>
      <c r="G754" s="869"/>
      <c r="H754" s="858"/>
      <c r="I754" s="231"/>
      <c r="J754" s="440"/>
      <c r="K754" s="435"/>
      <c r="L754" s="221"/>
    </row>
    <row r="755" spans="2:12" x14ac:dyDescent="0.2">
      <c r="B755" s="229"/>
      <c r="C755" s="868"/>
      <c r="D755" s="858"/>
      <c r="E755" s="868"/>
      <c r="F755" s="869"/>
      <c r="G755" s="869"/>
      <c r="H755" s="858"/>
      <c r="I755" s="234"/>
      <c r="J755" s="235"/>
      <c r="K755" s="236"/>
      <c r="L755" s="237"/>
    </row>
    <row r="756" spans="2:12" x14ac:dyDescent="0.2">
      <c r="B756" s="229"/>
      <c r="C756" s="868"/>
      <c r="D756" s="858"/>
      <c r="E756" s="868"/>
      <c r="F756" s="869"/>
      <c r="G756" s="869"/>
      <c r="H756" s="858"/>
      <c r="I756" s="239"/>
      <c r="J756" s="230"/>
      <c r="K756" s="238"/>
      <c r="L756" s="220"/>
    </row>
    <row r="757" spans="2:12" x14ac:dyDescent="0.2">
      <c r="B757" s="813" t="s">
        <v>366</v>
      </c>
      <c r="C757" s="814"/>
      <c r="D757" s="814"/>
      <c r="E757" s="814"/>
      <c r="F757" s="814"/>
      <c r="G757" s="814"/>
      <c r="H757" s="815"/>
      <c r="I757" s="252">
        <f>SUM(I754:I756)</f>
        <v>0</v>
      </c>
      <c r="J757" s="816" t="s">
        <v>366</v>
      </c>
      <c r="K757" s="817"/>
      <c r="L757" s="240">
        <f>SUM(L754:L756)</f>
        <v>0</v>
      </c>
    </row>
    <row r="758" spans="2:12" x14ac:dyDescent="0.2">
      <c r="B758" s="813" t="s">
        <v>27</v>
      </c>
      <c r="C758" s="814"/>
      <c r="D758" s="814"/>
      <c r="E758" s="814"/>
      <c r="F758" s="814"/>
      <c r="G758" s="814"/>
      <c r="H758" s="814"/>
      <c r="I758" s="814"/>
      <c r="J758" s="814"/>
      <c r="K758" s="815"/>
      <c r="L758" s="240">
        <f>L757+I757</f>
        <v>0</v>
      </c>
    </row>
    <row r="759" spans="2:12" x14ac:dyDescent="0.2">
      <c r="B759" s="794" t="s">
        <v>388</v>
      </c>
      <c r="C759" s="795"/>
      <c r="D759" s="795"/>
      <c r="E759" s="795"/>
      <c r="F759" s="795"/>
      <c r="G759" s="795"/>
      <c r="H759" s="795"/>
      <c r="I759" s="795"/>
      <c r="J759" s="795"/>
      <c r="K759" s="795"/>
      <c r="L759" s="796"/>
    </row>
    <row r="760" spans="2:12" x14ac:dyDescent="0.2">
      <c r="B760" s="839" t="s">
        <v>368</v>
      </c>
      <c r="C760" s="818"/>
      <c r="D760" s="840"/>
      <c r="E760" s="818" t="s">
        <v>394</v>
      </c>
      <c r="F760" s="818"/>
      <c r="G760" s="819" t="s">
        <v>389</v>
      </c>
      <c r="H760" s="820"/>
      <c r="I760" s="820"/>
      <c r="J760" s="820"/>
      <c r="K760" s="820"/>
      <c r="L760" s="821"/>
    </row>
    <row r="761" spans="2:12" x14ac:dyDescent="0.2">
      <c r="B761" s="822" t="s">
        <v>393</v>
      </c>
      <c r="C761" s="823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824"/>
      <c r="E762" s="268"/>
      <c r="F762" s="826"/>
      <c r="G762" s="819"/>
      <c r="H762" s="820"/>
      <c r="I762" s="820"/>
      <c r="J762" s="820"/>
      <c r="K762" s="820"/>
      <c r="L762" s="821"/>
    </row>
    <row r="763" spans="2:12" x14ac:dyDescent="0.2">
      <c r="B763" s="324"/>
      <c r="C763" s="324"/>
      <c r="D763" s="825"/>
      <c r="E763" s="268"/>
      <c r="F763" s="827"/>
      <c r="G763" s="819"/>
      <c r="H763" s="820"/>
      <c r="I763" s="820"/>
      <c r="J763" s="820"/>
      <c r="K763" s="820"/>
      <c r="L763" s="821"/>
    </row>
    <row r="764" spans="2:12" x14ac:dyDescent="0.2">
      <c r="B764" s="828" t="s">
        <v>367</v>
      </c>
      <c r="C764" s="829"/>
      <c r="D764" s="829"/>
      <c r="E764" s="829"/>
      <c r="F764" s="829"/>
      <c r="G764" s="829"/>
      <c r="H764" s="829"/>
      <c r="I764" s="829"/>
      <c r="J764" s="829"/>
      <c r="K764" s="829"/>
      <c r="L764" s="830"/>
    </row>
    <row r="765" spans="2:12" ht="25.5" x14ac:dyDescent="0.2">
      <c r="B765" s="263" t="s">
        <v>368</v>
      </c>
      <c r="C765" s="831" t="s">
        <v>369</v>
      </c>
      <c r="D765" s="832"/>
      <c r="E765" s="833"/>
      <c r="F765" s="831" t="s">
        <v>370</v>
      </c>
      <c r="G765" s="832"/>
      <c r="H765" s="833"/>
      <c r="I765" s="831" t="s">
        <v>371</v>
      </c>
      <c r="J765" s="833"/>
      <c r="K765" s="241" t="s">
        <v>372</v>
      </c>
      <c r="L765" s="242" t="s">
        <v>373</v>
      </c>
    </row>
    <row r="766" spans="2:12" x14ac:dyDescent="0.2">
      <c r="B766" s="243" t="s">
        <v>374</v>
      </c>
      <c r="C766" s="834" t="s">
        <v>407</v>
      </c>
      <c r="D766" s="835"/>
      <c r="E766" s="836"/>
      <c r="F766" s="837"/>
      <c r="G766" s="838"/>
      <c r="H766" s="436"/>
      <c r="I766" s="837"/>
      <c r="J766" s="838"/>
      <c r="K766" s="266"/>
      <c r="L766" s="245"/>
    </row>
    <row r="767" spans="2:12" x14ac:dyDescent="0.2">
      <c r="B767" s="243" t="s">
        <v>375</v>
      </c>
      <c r="C767" s="834" t="s">
        <v>407</v>
      </c>
      <c r="D767" s="835"/>
      <c r="E767" s="836"/>
      <c r="F767" s="837"/>
      <c r="G767" s="838"/>
      <c r="H767" s="436"/>
      <c r="I767" s="837"/>
      <c r="J767" s="838"/>
      <c r="K767" s="266"/>
      <c r="L767" s="245"/>
    </row>
    <row r="768" spans="2:12" x14ac:dyDescent="0.2">
      <c r="B768" s="243" t="s">
        <v>376</v>
      </c>
      <c r="C768" s="834" t="s">
        <v>407</v>
      </c>
      <c r="D768" s="835"/>
      <c r="E768" s="836"/>
      <c r="F768" s="837"/>
      <c r="G768" s="838"/>
      <c r="H768" s="436"/>
      <c r="I768" s="837"/>
      <c r="J768" s="838"/>
      <c r="K768" s="266"/>
      <c r="L768" s="245"/>
    </row>
    <row r="769" spans="2:12" x14ac:dyDescent="0.2">
      <c r="B769" s="841" t="s">
        <v>377</v>
      </c>
      <c r="C769" s="842"/>
      <c r="D769" s="842"/>
      <c r="E769" s="842"/>
      <c r="F769" s="842"/>
      <c r="G769" s="842"/>
      <c r="H769" s="842"/>
      <c r="I769" s="842"/>
      <c r="J769" s="843"/>
      <c r="K769" s="850" t="s">
        <v>378</v>
      </c>
      <c r="L769" s="851"/>
    </row>
    <row r="770" spans="2:12" x14ac:dyDescent="0.2">
      <c r="B770" s="844"/>
      <c r="C770" s="845"/>
      <c r="D770" s="845"/>
      <c r="E770" s="845"/>
      <c r="F770" s="845"/>
      <c r="G770" s="845"/>
      <c r="H770" s="845"/>
      <c r="I770" s="845"/>
      <c r="J770" s="846"/>
      <c r="K770" s="246" t="s">
        <v>379</v>
      </c>
      <c r="L770" s="245"/>
    </row>
    <row r="771" spans="2:12" x14ac:dyDescent="0.2">
      <c r="B771" s="844"/>
      <c r="C771" s="845"/>
      <c r="D771" s="845"/>
      <c r="E771" s="845"/>
      <c r="F771" s="845"/>
      <c r="G771" s="845"/>
      <c r="H771" s="845"/>
      <c r="I771" s="845"/>
      <c r="J771" s="846"/>
      <c r="K771" s="246" t="s">
        <v>380</v>
      </c>
      <c r="L771" s="245"/>
    </row>
    <row r="772" spans="2:12" ht="13.5" thickBot="1" x14ac:dyDescent="0.25">
      <c r="B772" s="847"/>
      <c r="C772" s="848"/>
      <c r="D772" s="848"/>
      <c r="E772" s="848"/>
      <c r="F772" s="848"/>
      <c r="G772" s="848"/>
      <c r="H772" s="848"/>
      <c r="I772" s="848"/>
      <c r="J772" s="849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94" t="s">
        <v>382</v>
      </c>
      <c r="C775" s="795"/>
      <c r="D775" s="795"/>
      <c r="E775" s="795"/>
      <c r="F775" s="795"/>
      <c r="G775" s="795"/>
      <c r="H775" s="795"/>
      <c r="I775" s="795"/>
      <c r="J775" s="795"/>
      <c r="K775" s="795"/>
      <c r="L775" s="796"/>
    </row>
    <row r="776" spans="2:12" x14ac:dyDescent="0.2">
      <c r="B776" s="300">
        <v>1</v>
      </c>
      <c r="C776" s="781" t="s">
        <v>499</v>
      </c>
      <c r="D776" s="782"/>
      <c r="E776" s="782"/>
      <c r="F776" s="782"/>
      <c r="G776" s="782"/>
      <c r="H776" s="782"/>
      <c r="I776" s="782"/>
      <c r="J776" s="782"/>
      <c r="K776" s="782"/>
      <c r="L776" s="783"/>
    </row>
    <row r="777" spans="2:12" x14ac:dyDescent="0.2">
      <c r="B777" s="427">
        <v>2</v>
      </c>
      <c r="C777" s="784" t="s">
        <v>500</v>
      </c>
      <c r="D777" s="785"/>
      <c r="E777" s="785"/>
      <c r="F777" s="785"/>
      <c r="G777" s="785"/>
      <c r="H777" s="785"/>
      <c r="I777" s="785"/>
      <c r="J777" s="785"/>
      <c r="K777" s="785"/>
      <c r="L777" s="786"/>
    </row>
    <row r="778" spans="2:12" x14ac:dyDescent="0.2">
      <c r="B778" s="429">
        <v>3</v>
      </c>
      <c r="C778" s="784" t="s">
        <v>511</v>
      </c>
      <c r="D778" s="785"/>
      <c r="E778" s="785"/>
      <c r="F778" s="785"/>
      <c r="G778" s="785"/>
      <c r="H778" s="785"/>
      <c r="I778" s="785"/>
      <c r="J778" s="785"/>
      <c r="K778" s="785"/>
      <c r="L778" s="786"/>
    </row>
    <row r="779" spans="2:12" x14ac:dyDescent="0.2">
      <c r="B779" s="356">
        <v>4</v>
      </c>
      <c r="C779" s="784" t="s">
        <v>512</v>
      </c>
      <c r="D779" s="785"/>
      <c r="E779" s="785"/>
      <c r="F779" s="785"/>
      <c r="G779" s="785"/>
      <c r="H779" s="785"/>
      <c r="I779" s="785"/>
      <c r="J779" s="785"/>
      <c r="K779" s="785"/>
      <c r="L779" s="786"/>
    </row>
    <row r="780" spans="2:12" x14ac:dyDescent="0.2">
      <c r="B780" s="300">
        <v>5</v>
      </c>
      <c r="C780" s="784" t="s">
        <v>509</v>
      </c>
      <c r="D780" s="785"/>
      <c r="E780" s="785"/>
      <c r="F780" s="785"/>
      <c r="G780" s="785"/>
      <c r="H780" s="785"/>
      <c r="I780" s="785"/>
      <c r="J780" s="785"/>
      <c r="K780" s="785"/>
      <c r="L780" s="786"/>
    </row>
    <row r="781" spans="2:12" x14ac:dyDescent="0.2">
      <c r="B781" s="794" t="s">
        <v>386</v>
      </c>
      <c r="C781" s="795"/>
      <c r="D781" s="795"/>
      <c r="E781" s="795"/>
      <c r="F781" s="795"/>
      <c r="G781" s="795"/>
      <c r="H781" s="795"/>
      <c r="I781" s="795"/>
      <c r="J781" s="795"/>
      <c r="K781" s="795"/>
      <c r="L781" s="796"/>
    </row>
    <row r="782" spans="2:12" x14ac:dyDescent="0.2">
      <c r="B782" s="269"/>
      <c r="C782" s="793"/>
      <c r="D782" s="782"/>
      <c r="E782" s="782"/>
      <c r="F782" s="782"/>
      <c r="G782" s="782"/>
      <c r="H782" s="782"/>
      <c r="I782" s="782"/>
      <c r="J782" s="782"/>
      <c r="K782" s="782"/>
      <c r="L782" s="783"/>
    </row>
    <row r="783" spans="2:12" x14ac:dyDescent="0.2">
      <c r="B783" s="269"/>
      <c r="C783" s="793"/>
      <c r="D783" s="782"/>
      <c r="E783" s="782"/>
      <c r="F783" s="782"/>
      <c r="G783" s="782"/>
      <c r="H783" s="782"/>
      <c r="I783" s="782"/>
      <c r="J783" s="782"/>
      <c r="K783" s="782"/>
      <c r="L783" s="783"/>
    </row>
    <row r="784" spans="2:12" x14ac:dyDescent="0.2">
      <c r="B784" s="269"/>
      <c r="C784" s="793"/>
      <c r="D784" s="782"/>
      <c r="E784" s="782"/>
      <c r="F784" s="782"/>
      <c r="G784" s="782"/>
      <c r="H784" s="782"/>
      <c r="I784" s="782"/>
      <c r="J784" s="782"/>
      <c r="K784" s="782"/>
      <c r="L784" s="783"/>
    </row>
    <row r="785" spans="2:12" x14ac:dyDescent="0.2">
      <c r="B785" s="794" t="s">
        <v>387</v>
      </c>
      <c r="C785" s="795"/>
      <c r="D785" s="795"/>
      <c r="E785" s="795"/>
      <c r="F785" s="795"/>
      <c r="G785" s="795"/>
      <c r="H785" s="795"/>
      <c r="I785" s="795"/>
      <c r="J785" s="795"/>
      <c r="K785" s="795"/>
      <c r="L785" s="796"/>
    </row>
    <row r="786" spans="2:12" x14ac:dyDescent="0.2">
      <c r="B786" s="269">
        <v>1</v>
      </c>
      <c r="C786" s="781" t="s">
        <v>501</v>
      </c>
      <c r="D786" s="782"/>
      <c r="E786" s="782"/>
      <c r="F786" s="782"/>
      <c r="G786" s="782"/>
      <c r="H786" s="782"/>
      <c r="I786" s="782"/>
      <c r="J786" s="782"/>
      <c r="K786" s="782"/>
      <c r="L786" s="783"/>
    </row>
    <row r="787" spans="2:12" x14ac:dyDescent="0.2">
      <c r="B787" s="269"/>
      <c r="C787" s="781" t="s">
        <v>519</v>
      </c>
      <c r="D787" s="782"/>
      <c r="E787" s="782"/>
      <c r="F787" s="782"/>
      <c r="G787" s="782"/>
      <c r="H787" s="782"/>
      <c r="I787" s="782"/>
      <c r="J787" s="782"/>
      <c r="K787" s="782"/>
      <c r="L787" s="783"/>
    </row>
    <row r="788" spans="2:12" x14ac:dyDescent="0.2">
      <c r="B788" s="269">
        <v>2</v>
      </c>
      <c r="C788" s="781" t="s">
        <v>505</v>
      </c>
      <c r="D788" s="782"/>
      <c r="E788" s="782"/>
      <c r="F788" s="782"/>
      <c r="G788" s="782"/>
      <c r="H788" s="782"/>
      <c r="I788" s="782"/>
      <c r="J788" s="782"/>
      <c r="K788" s="782"/>
      <c r="L788" s="783"/>
    </row>
    <row r="789" spans="2:12" x14ac:dyDescent="0.2">
      <c r="B789" s="269">
        <v>3</v>
      </c>
      <c r="C789" s="790" t="s">
        <v>510</v>
      </c>
      <c r="D789" s="791"/>
      <c r="E789" s="791"/>
      <c r="F789" s="791"/>
      <c r="G789" s="791"/>
      <c r="H789" s="791"/>
      <c r="I789" s="791"/>
      <c r="J789" s="791"/>
      <c r="K789" s="791"/>
      <c r="L789" s="792"/>
    </row>
    <row r="790" spans="2:12" x14ac:dyDescent="0.2">
      <c r="B790" s="368">
        <v>4</v>
      </c>
      <c r="C790" s="781" t="s">
        <v>506</v>
      </c>
      <c r="D790" s="782"/>
      <c r="E790" s="782"/>
      <c r="F790" s="782"/>
      <c r="G790" s="782"/>
      <c r="H790" s="782"/>
      <c r="I790" s="782"/>
      <c r="J790" s="782"/>
      <c r="K790" s="782"/>
      <c r="L790" s="783"/>
    </row>
    <row r="791" spans="2:12" x14ac:dyDescent="0.2">
      <c r="B791" s="797" t="s">
        <v>383</v>
      </c>
      <c r="C791" s="798"/>
      <c r="D791" s="798"/>
      <c r="E791" s="798"/>
      <c r="F791" s="798"/>
      <c r="G791" s="798"/>
      <c r="H791" s="798"/>
      <c r="I791" s="798"/>
      <c r="J791" s="798"/>
      <c r="K791" s="798"/>
      <c r="L791" s="799"/>
    </row>
    <row r="792" spans="2:12" x14ac:dyDescent="0.2">
      <c r="B792" s="800" t="s">
        <v>446</v>
      </c>
      <c r="C792" s="782"/>
      <c r="D792" s="782"/>
      <c r="E792" s="782"/>
      <c r="F792" s="782"/>
      <c r="G792" s="782"/>
      <c r="H792" s="782"/>
      <c r="I792" s="782"/>
      <c r="J792" s="782"/>
      <c r="K792" s="782"/>
      <c r="L792" s="783"/>
    </row>
    <row r="793" spans="2:12" x14ac:dyDescent="0.2">
      <c r="B793" s="800"/>
      <c r="C793" s="782"/>
      <c r="D793" s="782"/>
      <c r="E793" s="782"/>
      <c r="F793" s="782"/>
      <c r="G793" s="782"/>
      <c r="H793" s="782"/>
      <c r="I793" s="782"/>
      <c r="J793" s="782"/>
      <c r="K793" s="782"/>
      <c r="L793" s="783"/>
    </row>
    <row r="794" spans="2:12" x14ac:dyDescent="0.2">
      <c r="B794" s="800"/>
      <c r="C794" s="782"/>
      <c r="D794" s="782"/>
      <c r="E794" s="782"/>
      <c r="F794" s="782"/>
      <c r="G794" s="782"/>
      <c r="H794" s="782"/>
      <c r="I794" s="782"/>
      <c r="J794" s="782"/>
      <c r="K794" s="782"/>
      <c r="L794" s="783"/>
    </row>
    <row r="795" spans="2:12" x14ac:dyDescent="0.2">
      <c r="B795" s="800"/>
      <c r="C795" s="782"/>
      <c r="D795" s="782"/>
      <c r="E795" s="782"/>
      <c r="F795" s="782"/>
      <c r="G795" s="782"/>
      <c r="H795" s="782"/>
      <c r="I795" s="782"/>
      <c r="J795" s="782"/>
      <c r="K795" s="782"/>
      <c r="L795" s="783"/>
    </row>
    <row r="796" spans="2:12" x14ac:dyDescent="0.2">
      <c r="B796" s="804"/>
      <c r="C796" s="805"/>
      <c r="D796" s="805"/>
      <c r="E796" s="805"/>
      <c r="F796" s="805"/>
      <c r="G796" s="431"/>
      <c r="H796" s="805"/>
      <c r="I796" s="805"/>
      <c r="J796" s="805"/>
      <c r="K796" s="805"/>
      <c r="L796" s="810"/>
    </row>
    <row r="797" spans="2:12" x14ac:dyDescent="0.2">
      <c r="B797" s="806"/>
      <c r="C797" s="807"/>
      <c r="D797" s="807"/>
      <c r="E797" s="807"/>
      <c r="F797" s="807"/>
      <c r="G797" s="432"/>
      <c r="H797" s="807"/>
      <c r="I797" s="807"/>
      <c r="J797" s="807"/>
      <c r="K797" s="807"/>
      <c r="L797" s="811"/>
    </row>
    <row r="798" spans="2:12" x14ac:dyDescent="0.2">
      <c r="B798" s="806"/>
      <c r="C798" s="807"/>
      <c r="D798" s="807"/>
      <c r="E798" s="807"/>
      <c r="F798" s="807"/>
      <c r="G798" s="432"/>
      <c r="H798" s="807"/>
      <c r="I798" s="807"/>
      <c r="J798" s="807"/>
      <c r="K798" s="807"/>
      <c r="L798" s="811"/>
    </row>
    <row r="799" spans="2:12" x14ac:dyDescent="0.2">
      <c r="B799" s="808"/>
      <c r="C799" s="809"/>
      <c r="D799" s="809"/>
      <c r="E799" s="809"/>
      <c r="F799" s="809"/>
      <c r="G799" s="433"/>
      <c r="H799" s="809"/>
      <c r="I799" s="809"/>
      <c r="J799" s="809"/>
      <c r="K799" s="809"/>
      <c r="L799" s="812"/>
    </row>
    <row r="800" spans="2:12" ht="13.5" thickBot="1" x14ac:dyDescent="0.25">
      <c r="B800" s="787" t="s">
        <v>384</v>
      </c>
      <c r="C800" s="788"/>
      <c r="D800" s="788"/>
      <c r="E800" s="788"/>
      <c r="F800" s="788"/>
      <c r="G800" s="434"/>
      <c r="H800" s="788" t="s">
        <v>385</v>
      </c>
      <c r="I800" s="788"/>
      <c r="J800" s="788"/>
      <c r="K800" s="788"/>
      <c r="L800" s="789"/>
    </row>
    <row r="802" spans="2:12" ht="13.5" thickBot="1" x14ac:dyDescent="0.25"/>
    <row r="803" spans="2:12" ht="23.25" x14ac:dyDescent="0.2">
      <c r="B803" s="898" t="s">
        <v>336</v>
      </c>
      <c r="C803" s="899"/>
      <c r="D803" s="899"/>
      <c r="E803" s="899"/>
      <c r="F803" s="899"/>
      <c r="G803" s="899"/>
      <c r="H803" s="899"/>
      <c r="I803" s="899"/>
      <c r="J803" s="899"/>
      <c r="K803" s="899"/>
      <c r="L803" s="900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901" t="s">
        <v>338</v>
      </c>
      <c r="E806" s="901"/>
      <c r="F806" s="901"/>
      <c r="G806" s="901"/>
      <c r="H806" s="901"/>
      <c r="I806" s="901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902" t="s">
        <v>340</v>
      </c>
      <c r="E807" s="902"/>
      <c r="F807" s="902"/>
      <c r="G807" s="902"/>
      <c r="H807" s="902"/>
      <c r="I807" s="902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903" t="s">
        <v>342</v>
      </c>
      <c r="E808" s="903"/>
      <c r="F808" s="903"/>
      <c r="G808" s="903"/>
      <c r="H808" s="903"/>
      <c r="I808" s="903"/>
      <c r="J808" s="214"/>
      <c r="K808" s="211" t="s">
        <v>343</v>
      </c>
      <c r="L808" s="255">
        <f>IFERROR(L806-L807,"")</f>
        <v>21</v>
      </c>
    </row>
    <row r="809" spans="2:12" x14ac:dyDescent="0.2">
      <c r="B809" s="794" t="s">
        <v>344</v>
      </c>
      <c r="C809" s="795"/>
      <c r="D809" s="795"/>
      <c r="E809" s="795"/>
      <c r="F809" s="795"/>
      <c r="G809" s="795"/>
      <c r="H809" s="795"/>
      <c r="I809" s="795"/>
      <c r="J809" s="795"/>
      <c r="K809" s="795"/>
      <c r="L809" s="796"/>
    </row>
    <row r="810" spans="2:12" x14ac:dyDescent="0.2">
      <c r="B810" s="904" t="s">
        <v>345</v>
      </c>
      <c r="C810" s="888"/>
      <c r="D810" s="888" t="s">
        <v>404</v>
      </c>
      <c r="E810" s="888"/>
      <c r="F810" s="888"/>
      <c r="G810" s="888"/>
      <c r="H810" s="888"/>
      <c r="I810" s="888"/>
      <c r="J810" s="888"/>
      <c r="K810" s="216" t="s">
        <v>346</v>
      </c>
      <c r="L810" s="217">
        <v>44670</v>
      </c>
    </row>
    <row r="811" spans="2:12" x14ac:dyDescent="0.2">
      <c r="B811" s="458" t="s">
        <v>347</v>
      </c>
      <c r="C811" s="888"/>
      <c r="D811" s="888"/>
      <c r="E811" s="888"/>
      <c r="F811" s="888"/>
      <c r="G811" s="888"/>
      <c r="H811" s="888"/>
      <c r="I811" s="888"/>
      <c r="J811" s="888"/>
      <c r="K811" s="216" t="s">
        <v>348</v>
      </c>
      <c r="L811" s="217">
        <v>44701</v>
      </c>
    </row>
    <row r="812" spans="2:12" x14ac:dyDescent="0.2">
      <c r="B812" s="904" t="s">
        <v>349</v>
      </c>
      <c r="C812" s="888"/>
      <c r="D812" s="888" t="s">
        <v>405</v>
      </c>
      <c r="E812" s="888"/>
      <c r="F812" s="888"/>
      <c r="G812" s="888"/>
      <c r="H812" s="888"/>
      <c r="I812" s="888"/>
      <c r="J812" s="888"/>
      <c r="K812" s="888"/>
      <c r="L812" s="889"/>
    </row>
    <row r="813" spans="2:12" x14ac:dyDescent="0.2">
      <c r="B813" s="904" t="s">
        <v>350</v>
      </c>
      <c r="C813" s="905"/>
      <c r="D813" s="905"/>
      <c r="E813" s="888" t="s">
        <v>402</v>
      </c>
      <c r="F813" s="888"/>
      <c r="G813" s="888"/>
      <c r="H813" s="888"/>
      <c r="I813" s="888"/>
      <c r="J813" s="888"/>
      <c r="K813" s="888"/>
      <c r="L813" s="889"/>
    </row>
    <row r="814" spans="2:12" x14ac:dyDescent="0.2">
      <c r="B814" s="458" t="s">
        <v>351</v>
      </c>
      <c r="C814" s="459"/>
      <c r="D814" s="906"/>
      <c r="E814" s="906"/>
      <c r="F814" s="906"/>
      <c r="G814" s="906"/>
      <c r="H814" s="906"/>
      <c r="I814" s="906"/>
      <c r="J814" s="906"/>
      <c r="K814" s="906"/>
      <c r="L814" s="907"/>
    </row>
    <row r="815" spans="2:12" x14ac:dyDescent="0.2">
      <c r="B815" s="794" t="s">
        <v>352</v>
      </c>
      <c r="C815" s="795"/>
      <c r="D815" s="795"/>
      <c r="E815" s="795"/>
      <c r="F815" s="795"/>
      <c r="G815" s="795"/>
      <c r="H815" s="795"/>
      <c r="I815" s="795"/>
      <c r="J815" s="795"/>
      <c r="K815" s="795"/>
      <c r="L815" s="796"/>
    </row>
    <row r="816" spans="2:12" x14ac:dyDescent="0.2">
      <c r="B816" s="904" t="s">
        <v>353</v>
      </c>
      <c r="C816" s="905"/>
      <c r="D816" s="905"/>
      <c r="E816" s="888"/>
      <c r="F816" s="888"/>
      <c r="G816" s="888"/>
      <c r="H816" s="888"/>
      <c r="I816" s="888"/>
      <c r="J816" s="888"/>
      <c r="K816" s="888"/>
      <c r="L816" s="889"/>
    </row>
    <row r="817" spans="2:12" x14ac:dyDescent="0.2">
      <c r="B817" s="219" t="s">
        <v>321</v>
      </c>
      <c r="C817" s="888"/>
      <c r="D817" s="888"/>
      <c r="E817" s="888"/>
      <c r="F817" s="888"/>
      <c r="G817" s="888"/>
      <c r="H817" s="888"/>
      <c r="I817" s="888"/>
      <c r="J817" s="888"/>
      <c r="K817" s="888"/>
      <c r="L817" s="889"/>
    </row>
    <row r="818" spans="2:12" x14ac:dyDescent="0.2">
      <c r="B818" s="219" t="s">
        <v>351</v>
      </c>
      <c r="C818" s="888"/>
      <c r="D818" s="888"/>
      <c r="E818" s="888"/>
      <c r="F818" s="888"/>
      <c r="G818" s="888"/>
      <c r="H818" s="888"/>
      <c r="I818" s="888"/>
      <c r="J818" s="888"/>
      <c r="K818" s="888"/>
      <c r="L818" s="889"/>
    </row>
    <row r="819" spans="2:12" x14ac:dyDescent="0.2">
      <c r="B819" s="219" t="s">
        <v>354</v>
      </c>
      <c r="C819" s="888"/>
      <c r="D819" s="888"/>
      <c r="E819" s="888"/>
      <c r="F819" s="888"/>
      <c r="G819" s="888"/>
      <c r="H819" s="888"/>
      <c r="I819" s="888"/>
      <c r="J819" s="888"/>
      <c r="K819" s="888"/>
      <c r="L819" s="889"/>
    </row>
    <row r="820" spans="2:12" x14ac:dyDescent="0.2">
      <c r="B820" s="794" t="s">
        <v>355</v>
      </c>
      <c r="C820" s="795"/>
      <c r="D820" s="795"/>
      <c r="E820" s="795"/>
      <c r="F820" s="795"/>
      <c r="G820" s="795"/>
      <c r="H820" s="795"/>
      <c r="I820" s="795"/>
      <c r="J820" s="795"/>
      <c r="K820" s="795"/>
      <c r="L820" s="796"/>
    </row>
    <row r="821" spans="2:12" x14ac:dyDescent="0.2">
      <c r="B821" s="839" t="s">
        <v>356</v>
      </c>
      <c r="C821" s="818"/>
      <c r="D821" s="818"/>
      <c r="E821" s="818"/>
      <c r="F821" s="818"/>
      <c r="G821" s="818"/>
      <c r="H821" s="818"/>
      <c r="I821" s="818"/>
      <c r="J821" s="818"/>
      <c r="K821" s="818"/>
      <c r="L821" s="840"/>
    </row>
    <row r="822" spans="2:12" x14ac:dyDescent="0.2">
      <c r="B822" s="890" t="s">
        <v>357</v>
      </c>
      <c r="C822" s="860"/>
      <c r="D822" s="861"/>
      <c r="E822" s="876" t="s">
        <v>358</v>
      </c>
      <c r="F822" s="877"/>
      <c r="G822" s="877"/>
      <c r="H822" s="877"/>
      <c r="I822" s="877"/>
      <c r="J822" s="877"/>
      <c r="K822" s="878"/>
      <c r="L822" s="891" t="s">
        <v>359</v>
      </c>
    </row>
    <row r="823" spans="2:12" x14ac:dyDescent="0.2">
      <c r="B823" s="890"/>
      <c r="C823" s="860"/>
      <c r="D823" s="861"/>
      <c r="E823" s="879"/>
      <c r="F823" s="880"/>
      <c r="G823" s="880"/>
      <c r="H823" s="880"/>
      <c r="I823" s="880"/>
      <c r="J823" s="880"/>
      <c r="K823" s="881"/>
      <c r="L823" s="892"/>
    </row>
    <row r="824" spans="2:12" x14ac:dyDescent="0.2">
      <c r="B824" s="893" t="s">
        <v>400</v>
      </c>
      <c r="C824" s="782"/>
      <c r="D824" s="894"/>
      <c r="E824" s="784" t="s">
        <v>412</v>
      </c>
      <c r="F824" s="895"/>
      <c r="G824" s="895"/>
      <c r="H824" s="895"/>
      <c r="I824" s="895"/>
      <c r="J824" s="895"/>
      <c r="K824" s="894"/>
      <c r="L824" s="220">
        <v>2</v>
      </c>
    </row>
    <row r="825" spans="2:12" x14ac:dyDescent="0.2">
      <c r="B825" s="800" t="s">
        <v>416</v>
      </c>
      <c r="C825" s="782"/>
      <c r="D825" s="894"/>
      <c r="E825" s="896" t="s">
        <v>417</v>
      </c>
      <c r="F825" s="895"/>
      <c r="G825" s="895"/>
      <c r="H825" s="895"/>
      <c r="I825" s="895"/>
      <c r="J825" s="895"/>
      <c r="K825" s="894"/>
      <c r="L825" s="220">
        <v>1</v>
      </c>
    </row>
    <row r="826" spans="2:12" x14ac:dyDescent="0.2">
      <c r="B826" s="800" t="s">
        <v>411</v>
      </c>
      <c r="C826" s="895"/>
      <c r="D826" s="894"/>
      <c r="E826" s="896" t="s">
        <v>413</v>
      </c>
      <c r="F826" s="895"/>
      <c r="G826" s="895"/>
      <c r="H826" s="895"/>
      <c r="I826" s="895"/>
      <c r="J826" s="895"/>
      <c r="K826" s="894"/>
      <c r="L826" s="221">
        <v>1</v>
      </c>
    </row>
    <row r="827" spans="2:12" x14ac:dyDescent="0.2">
      <c r="B827" s="800"/>
      <c r="C827" s="895"/>
      <c r="D827" s="894"/>
      <c r="E827" s="896"/>
      <c r="F827" s="895"/>
      <c r="G827" s="895"/>
      <c r="H827" s="895"/>
      <c r="I827" s="895"/>
      <c r="J827" s="895"/>
      <c r="K827" s="894"/>
      <c r="L827" s="221"/>
    </row>
    <row r="828" spans="2:12" x14ac:dyDescent="0.2">
      <c r="B828" s="813" t="s">
        <v>360</v>
      </c>
      <c r="C828" s="897"/>
      <c r="D828" s="897"/>
      <c r="E828" s="897"/>
      <c r="F828" s="897"/>
      <c r="G828" s="897"/>
      <c r="H828" s="897"/>
      <c r="I828" s="897"/>
      <c r="J828" s="897"/>
      <c r="K828" s="815"/>
      <c r="L828" s="224">
        <f>SUM(L824:L827)</f>
        <v>4</v>
      </c>
    </row>
    <row r="829" spans="2:12" x14ac:dyDescent="0.2">
      <c r="B829" s="839" t="s">
        <v>361</v>
      </c>
      <c r="C829" s="818"/>
      <c r="D829" s="818"/>
      <c r="E829" s="818"/>
      <c r="F829" s="818"/>
      <c r="G829" s="818"/>
      <c r="H829" s="818"/>
      <c r="I829" s="818"/>
      <c r="J829" s="818"/>
      <c r="K829" s="818"/>
      <c r="L829" s="840"/>
    </row>
    <row r="830" spans="2:12" x14ac:dyDescent="0.2">
      <c r="B830" s="870" t="s">
        <v>362</v>
      </c>
      <c r="C830" s="876" t="s">
        <v>357</v>
      </c>
      <c r="D830" s="878"/>
      <c r="E830" s="876" t="s">
        <v>358</v>
      </c>
      <c r="F830" s="877"/>
      <c r="G830" s="877"/>
      <c r="H830" s="877"/>
      <c r="I830" s="877"/>
      <c r="J830" s="877"/>
      <c r="K830" s="878"/>
      <c r="L830" s="852" t="s">
        <v>359</v>
      </c>
    </row>
    <row r="831" spans="2:12" x14ac:dyDescent="0.2">
      <c r="B831" s="871"/>
      <c r="C831" s="879"/>
      <c r="D831" s="881"/>
      <c r="E831" s="879"/>
      <c r="F831" s="880"/>
      <c r="G831" s="880"/>
      <c r="H831" s="880"/>
      <c r="I831" s="880"/>
      <c r="J831" s="880"/>
      <c r="K831" s="881"/>
      <c r="L831" s="853"/>
    </row>
    <row r="832" spans="2:12" x14ac:dyDescent="0.2">
      <c r="B832" s="456"/>
      <c r="C832" s="854"/>
      <c r="D832" s="855"/>
      <c r="E832" s="856"/>
      <c r="F832" s="857"/>
      <c r="G832" s="857"/>
      <c r="H832" s="857"/>
      <c r="I832" s="857"/>
      <c r="J832" s="857"/>
      <c r="K832" s="858"/>
      <c r="L832" s="457"/>
    </row>
    <row r="833" spans="2:12" x14ac:dyDescent="0.2">
      <c r="B833" s="456"/>
      <c r="C833" s="854"/>
      <c r="D833" s="855"/>
      <c r="E833" s="856"/>
      <c r="F833" s="857"/>
      <c r="G833" s="857"/>
      <c r="H833" s="857"/>
      <c r="I833" s="857"/>
      <c r="J833" s="857"/>
      <c r="K833" s="858"/>
      <c r="L833" s="457"/>
    </row>
    <row r="834" spans="2:12" x14ac:dyDescent="0.2">
      <c r="B834" s="456"/>
      <c r="C834" s="854"/>
      <c r="D834" s="855"/>
      <c r="E834" s="859"/>
      <c r="F834" s="860"/>
      <c r="G834" s="860"/>
      <c r="H834" s="860"/>
      <c r="I834" s="860"/>
      <c r="J834" s="860"/>
      <c r="K834" s="861"/>
      <c r="L834" s="457"/>
    </row>
    <row r="835" spans="2:12" x14ac:dyDescent="0.2">
      <c r="B835" s="456"/>
      <c r="C835" s="854"/>
      <c r="D835" s="855"/>
      <c r="E835" s="859"/>
      <c r="F835" s="860"/>
      <c r="G835" s="860"/>
      <c r="H835" s="860"/>
      <c r="I835" s="860"/>
      <c r="J835" s="860"/>
      <c r="K835" s="861"/>
      <c r="L835" s="457"/>
    </row>
    <row r="836" spans="2:12" x14ac:dyDescent="0.2">
      <c r="B836" s="456"/>
      <c r="C836" s="854"/>
      <c r="D836" s="855"/>
      <c r="E836" s="859"/>
      <c r="F836" s="860"/>
      <c r="G836" s="860"/>
      <c r="H836" s="860"/>
      <c r="I836" s="860"/>
      <c r="J836" s="860"/>
      <c r="K836" s="861"/>
      <c r="L836" s="457"/>
    </row>
    <row r="837" spans="2:12" x14ac:dyDescent="0.2">
      <c r="B837" s="862" t="s">
        <v>360</v>
      </c>
      <c r="C837" s="863"/>
      <c r="D837" s="863"/>
      <c r="E837" s="863"/>
      <c r="F837" s="863"/>
      <c r="G837" s="863"/>
      <c r="H837" s="863"/>
      <c r="I837" s="863"/>
      <c r="J837" s="863"/>
      <c r="K837" s="864"/>
      <c r="L837" s="227">
        <f>SUM(L832:L836)</f>
        <v>0</v>
      </c>
    </row>
    <row r="838" spans="2:12" x14ac:dyDescent="0.2">
      <c r="B838" s="865" t="s">
        <v>406</v>
      </c>
      <c r="C838" s="866"/>
      <c r="D838" s="866"/>
      <c r="E838" s="866"/>
      <c r="F838" s="866"/>
      <c r="G838" s="866"/>
      <c r="H838" s="866"/>
      <c r="I838" s="866"/>
      <c r="J838" s="866"/>
      <c r="K838" s="867"/>
      <c r="L838" s="228">
        <f>L837+L828</f>
        <v>4</v>
      </c>
    </row>
    <row r="839" spans="2:12" x14ac:dyDescent="0.2">
      <c r="B839" s="794" t="s">
        <v>215</v>
      </c>
      <c r="C839" s="795"/>
      <c r="D839" s="795"/>
      <c r="E839" s="795"/>
      <c r="F839" s="795"/>
      <c r="G839" s="795"/>
      <c r="H839" s="795"/>
      <c r="I839" s="795"/>
      <c r="J839" s="795"/>
      <c r="K839" s="795"/>
      <c r="L839" s="796"/>
    </row>
    <row r="840" spans="2:12" x14ac:dyDescent="0.2">
      <c r="B840" s="839" t="s">
        <v>363</v>
      </c>
      <c r="C840" s="818"/>
      <c r="D840" s="818"/>
      <c r="E840" s="818"/>
      <c r="F840" s="818"/>
      <c r="G840" s="818"/>
      <c r="H840" s="818"/>
      <c r="I840" s="818"/>
      <c r="J840" s="839" t="s">
        <v>364</v>
      </c>
      <c r="K840" s="818"/>
      <c r="L840" s="840"/>
    </row>
    <row r="841" spans="2:12" x14ac:dyDescent="0.2">
      <c r="B841" s="870" t="s">
        <v>362</v>
      </c>
      <c r="C841" s="872" t="s">
        <v>29</v>
      </c>
      <c r="D841" s="873"/>
      <c r="E841" s="876" t="s">
        <v>1</v>
      </c>
      <c r="F841" s="877"/>
      <c r="G841" s="877"/>
      <c r="H841" s="878"/>
      <c r="I841" s="882" t="s">
        <v>359</v>
      </c>
      <c r="J841" s="884" t="s">
        <v>29</v>
      </c>
      <c r="K841" s="886" t="s">
        <v>1</v>
      </c>
      <c r="L841" s="882" t="s">
        <v>365</v>
      </c>
    </row>
    <row r="842" spans="2:12" x14ac:dyDescent="0.2">
      <c r="B842" s="871"/>
      <c r="C842" s="874"/>
      <c r="D842" s="875"/>
      <c r="E842" s="879"/>
      <c r="F842" s="880"/>
      <c r="G842" s="880"/>
      <c r="H842" s="881"/>
      <c r="I842" s="883"/>
      <c r="J842" s="885"/>
      <c r="K842" s="887"/>
      <c r="L842" s="883"/>
    </row>
    <row r="843" spans="2:12" x14ac:dyDescent="0.2">
      <c r="B843" s="229"/>
      <c r="C843" s="868"/>
      <c r="D843" s="858"/>
      <c r="E843" s="868"/>
      <c r="F843" s="869"/>
      <c r="G843" s="869"/>
      <c r="H843" s="858"/>
      <c r="I843" s="231"/>
      <c r="J843" s="455"/>
      <c r="K843" s="446"/>
      <c r="L843" s="221"/>
    </row>
    <row r="844" spans="2:12" x14ac:dyDescent="0.2">
      <c r="B844" s="229"/>
      <c r="C844" s="868"/>
      <c r="D844" s="858"/>
      <c r="E844" s="868"/>
      <c r="F844" s="869"/>
      <c r="G844" s="869"/>
      <c r="H844" s="858"/>
      <c r="I844" s="234"/>
      <c r="J844" s="235"/>
      <c r="K844" s="236"/>
      <c r="L844" s="237"/>
    </row>
    <row r="845" spans="2:12" x14ac:dyDescent="0.2">
      <c r="B845" s="229"/>
      <c r="C845" s="868"/>
      <c r="D845" s="858"/>
      <c r="E845" s="868"/>
      <c r="F845" s="869"/>
      <c r="G845" s="869"/>
      <c r="H845" s="858"/>
      <c r="I845" s="239"/>
      <c r="J845" s="230"/>
      <c r="K845" s="238"/>
      <c r="L845" s="220"/>
    </row>
    <row r="846" spans="2:12" x14ac:dyDescent="0.2">
      <c r="B846" s="813" t="s">
        <v>366</v>
      </c>
      <c r="C846" s="814"/>
      <c r="D846" s="814"/>
      <c r="E846" s="814"/>
      <c r="F846" s="814"/>
      <c r="G846" s="814"/>
      <c r="H846" s="815"/>
      <c r="I846" s="252">
        <f>SUM(I843:I845)</f>
        <v>0</v>
      </c>
      <c r="J846" s="816" t="s">
        <v>366</v>
      </c>
      <c r="K846" s="817"/>
      <c r="L846" s="240">
        <f>SUM(L843:L845)</f>
        <v>0</v>
      </c>
    </row>
    <row r="847" spans="2:12" x14ac:dyDescent="0.2">
      <c r="B847" s="813" t="s">
        <v>27</v>
      </c>
      <c r="C847" s="814"/>
      <c r="D847" s="814"/>
      <c r="E847" s="814"/>
      <c r="F847" s="814"/>
      <c r="G847" s="814"/>
      <c r="H847" s="814"/>
      <c r="I847" s="814"/>
      <c r="J847" s="814"/>
      <c r="K847" s="815"/>
      <c r="L847" s="240">
        <f>L846+I846</f>
        <v>0</v>
      </c>
    </row>
    <row r="848" spans="2:12" x14ac:dyDescent="0.2">
      <c r="B848" s="794" t="s">
        <v>388</v>
      </c>
      <c r="C848" s="795"/>
      <c r="D848" s="795"/>
      <c r="E848" s="795"/>
      <c r="F848" s="795"/>
      <c r="G848" s="795"/>
      <c r="H848" s="795"/>
      <c r="I848" s="795"/>
      <c r="J848" s="795"/>
      <c r="K848" s="795"/>
      <c r="L848" s="796"/>
    </row>
    <row r="849" spans="2:12" x14ac:dyDescent="0.2">
      <c r="B849" s="839" t="s">
        <v>368</v>
      </c>
      <c r="C849" s="818"/>
      <c r="D849" s="840"/>
      <c r="E849" s="818" t="s">
        <v>394</v>
      </c>
      <c r="F849" s="818"/>
      <c r="G849" s="819" t="s">
        <v>389</v>
      </c>
      <c r="H849" s="820"/>
      <c r="I849" s="820"/>
      <c r="J849" s="820"/>
      <c r="K849" s="820"/>
      <c r="L849" s="821"/>
    </row>
    <row r="850" spans="2:12" x14ac:dyDescent="0.2">
      <c r="B850" s="822" t="s">
        <v>393</v>
      </c>
      <c r="C850" s="823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824"/>
      <c r="E851" s="268"/>
      <c r="F851" s="826"/>
      <c r="G851" s="819"/>
      <c r="H851" s="820"/>
      <c r="I851" s="820"/>
      <c r="J851" s="820"/>
      <c r="K851" s="820"/>
      <c r="L851" s="821"/>
    </row>
    <row r="852" spans="2:12" x14ac:dyDescent="0.2">
      <c r="B852" s="324"/>
      <c r="C852" s="324"/>
      <c r="D852" s="825"/>
      <c r="E852" s="268"/>
      <c r="F852" s="827"/>
      <c r="G852" s="819"/>
      <c r="H852" s="820"/>
      <c r="I852" s="820"/>
      <c r="J852" s="820"/>
      <c r="K852" s="820"/>
      <c r="L852" s="821"/>
    </row>
    <row r="853" spans="2:12" x14ac:dyDescent="0.2">
      <c r="B853" s="828" t="s">
        <v>367</v>
      </c>
      <c r="C853" s="829"/>
      <c r="D853" s="829"/>
      <c r="E853" s="829"/>
      <c r="F853" s="829"/>
      <c r="G853" s="829"/>
      <c r="H853" s="829"/>
      <c r="I853" s="829"/>
      <c r="J853" s="829"/>
      <c r="K853" s="829"/>
      <c r="L853" s="830"/>
    </row>
    <row r="854" spans="2:12" ht="25.5" x14ac:dyDescent="0.2">
      <c r="B854" s="263" t="s">
        <v>368</v>
      </c>
      <c r="C854" s="831" t="s">
        <v>369</v>
      </c>
      <c r="D854" s="832"/>
      <c r="E854" s="833"/>
      <c r="F854" s="831" t="s">
        <v>370</v>
      </c>
      <c r="G854" s="832"/>
      <c r="H854" s="833"/>
      <c r="I854" s="831" t="s">
        <v>371</v>
      </c>
      <c r="J854" s="833"/>
      <c r="K854" s="241" t="s">
        <v>372</v>
      </c>
      <c r="L854" s="242" t="s">
        <v>373</v>
      </c>
    </row>
    <row r="855" spans="2:12" x14ac:dyDescent="0.2">
      <c r="B855" s="243" t="s">
        <v>374</v>
      </c>
      <c r="C855" s="834" t="s">
        <v>407</v>
      </c>
      <c r="D855" s="835"/>
      <c r="E855" s="836"/>
      <c r="F855" s="837"/>
      <c r="G855" s="838"/>
      <c r="H855" s="451"/>
      <c r="I855" s="837"/>
      <c r="J855" s="838"/>
      <c r="K855" s="266"/>
      <c r="L855" s="245"/>
    </row>
    <row r="856" spans="2:12" x14ac:dyDescent="0.2">
      <c r="B856" s="243" t="s">
        <v>375</v>
      </c>
      <c r="C856" s="834" t="s">
        <v>407</v>
      </c>
      <c r="D856" s="835"/>
      <c r="E856" s="836"/>
      <c r="F856" s="837"/>
      <c r="G856" s="838"/>
      <c r="H856" s="451"/>
      <c r="I856" s="837"/>
      <c r="J856" s="838"/>
      <c r="K856" s="266"/>
      <c r="L856" s="245"/>
    </row>
    <row r="857" spans="2:12" x14ac:dyDescent="0.2">
      <c r="B857" s="243" t="s">
        <v>376</v>
      </c>
      <c r="C857" s="834" t="s">
        <v>407</v>
      </c>
      <c r="D857" s="835"/>
      <c r="E857" s="836"/>
      <c r="F857" s="837"/>
      <c r="G857" s="838"/>
      <c r="H857" s="451"/>
      <c r="I857" s="837"/>
      <c r="J857" s="838"/>
      <c r="K857" s="266"/>
      <c r="L857" s="245"/>
    </row>
    <row r="858" spans="2:12" x14ac:dyDescent="0.2">
      <c r="B858" s="841" t="s">
        <v>377</v>
      </c>
      <c r="C858" s="842"/>
      <c r="D858" s="842"/>
      <c r="E858" s="842"/>
      <c r="F858" s="842"/>
      <c r="G858" s="842"/>
      <c r="H858" s="842"/>
      <c r="I858" s="842"/>
      <c r="J858" s="843"/>
      <c r="K858" s="850" t="s">
        <v>378</v>
      </c>
      <c r="L858" s="851"/>
    </row>
    <row r="859" spans="2:12" x14ac:dyDescent="0.2">
      <c r="B859" s="844"/>
      <c r="C859" s="845"/>
      <c r="D859" s="845"/>
      <c r="E859" s="845"/>
      <c r="F859" s="845"/>
      <c r="G859" s="845"/>
      <c r="H859" s="845"/>
      <c r="I859" s="845"/>
      <c r="J859" s="846"/>
      <c r="K859" s="246" t="s">
        <v>379</v>
      </c>
      <c r="L859" s="245"/>
    </row>
    <row r="860" spans="2:12" x14ac:dyDescent="0.2">
      <c r="B860" s="844"/>
      <c r="C860" s="845"/>
      <c r="D860" s="845"/>
      <c r="E860" s="845"/>
      <c r="F860" s="845"/>
      <c r="G860" s="845"/>
      <c r="H860" s="845"/>
      <c r="I860" s="845"/>
      <c r="J860" s="846"/>
      <c r="K860" s="246" t="s">
        <v>380</v>
      </c>
      <c r="L860" s="245"/>
    </row>
    <row r="861" spans="2:12" ht="13.5" thickBot="1" x14ac:dyDescent="0.25">
      <c r="B861" s="847"/>
      <c r="C861" s="848"/>
      <c r="D861" s="848"/>
      <c r="E861" s="848"/>
      <c r="F861" s="848"/>
      <c r="G861" s="848"/>
      <c r="H861" s="848"/>
      <c r="I861" s="848"/>
      <c r="J861" s="849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94" t="s">
        <v>382</v>
      </c>
      <c r="C864" s="795"/>
      <c r="D864" s="795"/>
      <c r="E864" s="795"/>
      <c r="F864" s="795"/>
      <c r="G864" s="795"/>
      <c r="H864" s="795"/>
      <c r="I864" s="795"/>
      <c r="J864" s="795"/>
      <c r="K864" s="795"/>
      <c r="L864" s="796"/>
    </row>
    <row r="865" spans="2:12" x14ac:dyDescent="0.2">
      <c r="B865" s="300">
        <v>1</v>
      </c>
      <c r="C865" s="781" t="s">
        <v>522</v>
      </c>
      <c r="D865" s="782"/>
      <c r="E865" s="782"/>
      <c r="F865" s="782"/>
      <c r="G865" s="782"/>
      <c r="H865" s="782"/>
      <c r="I865" s="782"/>
      <c r="J865" s="782"/>
      <c r="K865" s="782"/>
      <c r="L865" s="783"/>
    </row>
    <row r="866" spans="2:12" x14ac:dyDescent="0.2">
      <c r="B866" s="427">
        <v>2</v>
      </c>
      <c r="C866" s="784" t="s">
        <v>521</v>
      </c>
      <c r="D866" s="785"/>
      <c r="E866" s="785"/>
      <c r="F866" s="785"/>
      <c r="G866" s="785"/>
      <c r="H866" s="785"/>
      <c r="I866" s="785"/>
      <c r="J866" s="785"/>
      <c r="K866" s="785"/>
      <c r="L866" s="786"/>
    </row>
    <row r="867" spans="2:12" x14ac:dyDescent="0.2">
      <c r="B867" s="429">
        <v>3</v>
      </c>
      <c r="C867" s="784" t="s">
        <v>520</v>
      </c>
      <c r="D867" s="785"/>
      <c r="E867" s="785"/>
      <c r="F867" s="785"/>
      <c r="G867" s="785"/>
      <c r="H867" s="785"/>
      <c r="I867" s="785"/>
      <c r="J867" s="785"/>
      <c r="K867" s="785"/>
      <c r="L867" s="786"/>
    </row>
    <row r="868" spans="2:12" x14ac:dyDescent="0.2">
      <c r="B868" s="356">
        <v>4</v>
      </c>
      <c r="C868" s="784" t="s">
        <v>523</v>
      </c>
      <c r="D868" s="785"/>
      <c r="E868" s="785"/>
      <c r="F868" s="785"/>
      <c r="G868" s="785"/>
      <c r="H868" s="785"/>
      <c r="I868" s="785"/>
      <c r="J868" s="785"/>
      <c r="K868" s="785"/>
      <c r="L868" s="786"/>
    </row>
    <row r="869" spans="2:12" x14ac:dyDescent="0.2">
      <c r="B869" s="470">
        <v>5</v>
      </c>
      <c r="C869" s="784" t="s">
        <v>524</v>
      </c>
      <c r="D869" s="785"/>
      <c r="E869" s="785"/>
      <c r="F869" s="785"/>
      <c r="G869" s="785"/>
      <c r="H869" s="785"/>
      <c r="I869" s="785"/>
      <c r="J869" s="785"/>
      <c r="K869" s="785"/>
      <c r="L869" s="786"/>
    </row>
    <row r="870" spans="2:12" x14ac:dyDescent="0.2">
      <c r="B870" s="300">
        <v>6</v>
      </c>
      <c r="C870" s="784" t="s">
        <v>525</v>
      </c>
      <c r="D870" s="785"/>
      <c r="E870" s="785"/>
      <c r="F870" s="785"/>
      <c r="G870" s="785"/>
      <c r="H870" s="785"/>
      <c r="I870" s="785"/>
      <c r="J870" s="785"/>
      <c r="K870" s="785"/>
      <c r="L870" s="786"/>
    </row>
    <row r="871" spans="2:12" x14ac:dyDescent="0.2">
      <c r="B871" s="794" t="s">
        <v>386</v>
      </c>
      <c r="C871" s="795"/>
      <c r="D871" s="795"/>
      <c r="E871" s="795"/>
      <c r="F871" s="795"/>
      <c r="G871" s="795"/>
      <c r="H871" s="795"/>
      <c r="I871" s="795"/>
      <c r="J871" s="795"/>
      <c r="K871" s="795"/>
      <c r="L871" s="796"/>
    </row>
    <row r="872" spans="2:12" x14ac:dyDescent="0.2">
      <c r="B872" s="269"/>
      <c r="C872" s="793"/>
      <c r="D872" s="782"/>
      <c r="E872" s="782"/>
      <c r="F872" s="782"/>
      <c r="G872" s="782"/>
      <c r="H872" s="782"/>
      <c r="I872" s="782"/>
      <c r="J872" s="782"/>
      <c r="K872" s="782"/>
      <c r="L872" s="783"/>
    </row>
    <row r="873" spans="2:12" x14ac:dyDescent="0.2">
      <c r="B873" s="269"/>
      <c r="C873" s="793"/>
      <c r="D873" s="782"/>
      <c r="E873" s="782"/>
      <c r="F873" s="782"/>
      <c r="G873" s="782"/>
      <c r="H873" s="782"/>
      <c r="I873" s="782"/>
      <c r="J873" s="782"/>
      <c r="K873" s="782"/>
      <c r="L873" s="783"/>
    </row>
    <row r="874" spans="2:12" x14ac:dyDescent="0.2">
      <c r="B874" s="269"/>
      <c r="C874" s="793"/>
      <c r="D874" s="782"/>
      <c r="E874" s="782"/>
      <c r="F874" s="782"/>
      <c r="G874" s="782"/>
      <c r="H874" s="782"/>
      <c r="I874" s="782"/>
      <c r="J874" s="782"/>
      <c r="K874" s="782"/>
      <c r="L874" s="783"/>
    </row>
    <row r="875" spans="2:12" x14ac:dyDescent="0.2">
      <c r="B875" s="794" t="s">
        <v>387</v>
      </c>
      <c r="C875" s="795"/>
      <c r="D875" s="795"/>
      <c r="E875" s="795"/>
      <c r="F875" s="795"/>
      <c r="G875" s="795"/>
      <c r="H875" s="795"/>
      <c r="I875" s="795"/>
      <c r="J875" s="795"/>
      <c r="K875" s="795"/>
      <c r="L875" s="796"/>
    </row>
    <row r="876" spans="2:12" x14ac:dyDescent="0.2">
      <c r="B876" s="269"/>
      <c r="C876" s="781"/>
      <c r="D876" s="782"/>
      <c r="E876" s="782"/>
      <c r="F876" s="782"/>
      <c r="G876" s="782"/>
      <c r="H876" s="782"/>
      <c r="I876" s="782"/>
      <c r="J876" s="782"/>
      <c r="K876" s="782"/>
      <c r="L876" s="783"/>
    </row>
    <row r="877" spans="2:12" x14ac:dyDescent="0.2">
      <c r="B877" s="269"/>
      <c r="C877" s="781"/>
      <c r="D877" s="782"/>
      <c r="E877" s="782"/>
      <c r="F877" s="782"/>
      <c r="G877" s="782"/>
      <c r="H877" s="782"/>
      <c r="I877" s="782"/>
      <c r="J877" s="782"/>
      <c r="K877" s="782"/>
      <c r="L877" s="783"/>
    </row>
    <row r="878" spans="2:12" x14ac:dyDescent="0.2">
      <c r="B878" s="269"/>
      <c r="C878" s="781"/>
      <c r="D878" s="782"/>
      <c r="E878" s="782"/>
      <c r="F878" s="782"/>
      <c r="G878" s="782"/>
      <c r="H878" s="782"/>
      <c r="I878" s="782"/>
      <c r="J878" s="782"/>
      <c r="K878" s="782"/>
      <c r="L878" s="783"/>
    </row>
    <row r="879" spans="2:12" x14ac:dyDescent="0.2">
      <c r="B879" s="269"/>
      <c r="C879" s="790"/>
      <c r="D879" s="791"/>
      <c r="E879" s="791"/>
      <c r="F879" s="791"/>
      <c r="G879" s="791"/>
      <c r="H879" s="791"/>
      <c r="I879" s="791"/>
      <c r="J879" s="791"/>
      <c r="K879" s="791"/>
      <c r="L879" s="792"/>
    </row>
    <row r="880" spans="2:12" x14ac:dyDescent="0.2">
      <c r="B880" s="269"/>
      <c r="C880" s="781"/>
      <c r="D880" s="782"/>
      <c r="E880" s="782"/>
      <c r="F880" s="782"/>
      <c r="G880" s="782"/>
      <c r="H880" s="782"/>
      <c r="I880" s="782"/>
      <c r="J880" s="782"/>
      <c r="K880" s="782"/>
      <c r="L880" s="783"/>
    </row>
    <row r="881" spans="2:12" x14ac:dyDescent="0.2">
      <c r="B881" s="797" t="s">
        <v>383</v>
      </c>
      <c r="C881" s="798"/>
      <c r="D881" s="798"/>
      <c r="E881" s="798"/>
      <c r="F881" s="798"/>
      <c r="G881" s="798"/>
      <c r="H881" s="798"/>
      <c r="I881" s="798"/>
      <c r="J881" s="798"/>
      <c r="K881" s="798"/>
      <c r="L881" s="799"/>
    </row>
    <row r="882" spans="2:12" x14ac:dyDescent="0.2">
      <c r="B882" s="800" t="s">
        <v>446</v>
      </c>
      <c r="C882" s="782"/>
      <c r="D882" s="782"/>
      <c r="E882" s="782"/>
      <c r="F882" s="782"/>
      <c r="G882" s="782"/>
      <c r="H882" s="782"/>
      <c r="I882" s="782"/>
      <c r="J882" s="782"/>
      <c r="K882" s="782"/>
      <c r="L882" s="783"/>
    </row>
    <row r="883" spans="2:12" x14ac:dyDescent="0.2">
      <c r="B883" s="800"/>
      <c r="C883" s="782"/>
      <c r="D883" s="782"/>
      <c r="E883" s="782"/>
      <c r="F883" s="782"/>
      <c r="G883" s="782"/>
      <c r="H883" s="782"/>
      <c r="I883" s="782"/>
      <c r="J883" s="782"/>
      <c r="K883" s="782"/>
      <c r="L883" s="783"/>
    </row>
    <row r="884" spans="2:12" x14ac:dyDescent="0.2">
      <c r="B884" s="800"/>
      <c r="C884" s="782"/>
      <c r="D884" s="782"/>
      <c r="E884" s="782"/>
      <c r="F884" s="782"/>
      <c r="G884" s="782"/>
      <c r="H884" s="782"/>
      <c r="I884" s="782"/>
      <c r="J884" s="782"/>
      <c r="K884" s="782"/>
      <c r="L884" s="783"/>
    </row>
    <row r="885" spans="2:12" x14ac:dyDescent="0.2">
      <c r="B885" s="800"/>
      <c r="C885" s="782"/>
      <c r="D885" s="782"/>
      <c r="E885" s="782"/>
      <c r="F885" s="782"/>
      <c r="G885" s="782"/>
      <c r="H885" s="782"/>
      <c r="I885" s="782"/>
      <c r="J885" s="782"/>
      <c r="K885" s="782"/>
      <c r="L885" s="783"/>
    </row>
    <row r="886" spans="2:12" x14ac:dyDescent="0.2">
      <c r="B886" s="804"/>
      <c r="C886" s="805"/>
      <c r="D886" s="805"/>
      <c r="E886" s="805"/>
      <c r="F886" s="805"/>
      <c r="G886" s="447"/>
      <c r="H886" s="805"/>
      <c r="I886" s="805"/>
      <c r="J886" s="805"/>
      <c r="K886" s="805"/>
      <c r="L886" s="810"/>
    </row>
    <row r="887" spans="2:12" x14ac:dyDescent="0.2">
      <c r="B887" s="806"/>
      <c r="C887" s="807"/>
      <c r="D887" s="807"/>
      <c r="E887" s="807"/>
      <c r="F887" s="807"/>
      <c r="G887" s="448"/>
      <c r="H887" s="807"/>
      <c r="I887" s="807"/>
      <c r="J887" s="807"/>
      <c r="K887" s="807"/>
      <c r="L887" s="811"/>
    </row>
    <row r="888" spans="2:12" x14ac:dyDescent="0.2">
      <c r="B888" s="806"/>
      <c r="C888" s="807"/>
      <c r="D888" s="807"/>
      <c r="E888" s="807"/>
      <c r="F888" s="807"/>
      <c r="G888" s="448"/>
      <c r="H888" s="807"/>
      <c r="I888" s="807"/>
      <c r="J888" s="807"/>
      <c r="K888" s="807"/>
      <c r="L888" s="811"/>
    </row>
    <row r="889" spans="2:12" x14ac:dyDescent="0.2">
      <c r="B889" s="808"/>
      <c r="C889" s="809"/>
      <c r="D889" s="809"/>
      <c r="E889" s="809"/>
      <c r="F889" s="809"/>
      <c r="G889" s="449"/>
      <c r="H889" s="809"/>
      <c r="I889" s="809"/>
      <c r="J889" s="809"/>
      <c r="K889" s="809"/>
      <c r="L889" s="812"/>
    </row>
    <row r="890" spans="2:12" ht="13.5" thickBot="1" x14ac:dyDescent="0.25">
      <c r="B890" s="787" t="s">
        <v>384</v>
      </c>
      <c r="C890" s="788"/>
      <c r="D890" s="788"/>
      <c r="E890" s="788"/>
      <c r="F890" s="788"/>
      <c r="G890" s="450"/>
      <c r="H890" s="788" t="s">
        <v>385</v>
      </c>
      <c r="I890" s="788"/>
      <c r="J890" s="788"/>
      <c r="K890" s="788"/>
      <c r="L890" s="789"/>
    </row>
    <row r="892" spans="2:12" ht="13.5" thickBot="1" x14ac:dyDescent="0.25"/>
    <row r="893" spans="2:12" ht="23.25" x14ac:dyDescent="0.2">
      <c r="B893" s="898" t="s">
        <v>336</v>
      </c>
      <c r="C893" s="899"/>
      <c r="D893" s="899"/>
      <c r="E893" s="899"/>
      <c r="F893" s="899"/>
      <c r="G893" s="899"/>
      <c r="H893" s="899"/>
      <c r="I893" s="899"/>
      <c r="J893" s="899"/>
      <c r="K893" s="899"/>
      <c r="L893" s="900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901" t="s">
        <v>338</v>
      </c>
      <c r="E896" s="901"/>
      <c r="F896" s="901"/>
      <c r="G896" s="901"/>
      <c r="H896" s="901"/>
      <c r="I896" s="901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902" t="s">
        <v>340</v>
      </c>
      <c r="E897" s="902"/>
      <c r="F897" s="902"/>
      <c r="G897" s="902"/>
      <c r="H897" s="902"/>
      <c r="I897" s="902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903" t="s">
        <v>342</v>
      </c>
      <c r="E898" s="903"/>
      <c r="F898" s="903"/>
      <c r="G898" s="903"/>
      <c r="H898" s="903"/>
      <c r="I898" s="903"/>
      <c r="J898" s="214"/>
      <c r="K898" s="211" t="s">
        <v>343</v>
      </c>
      <c r="L898" s="255">
        <f>IFERROR(L896-L897,"")</f>
        <v>20</v>
      </c>
    </row>
    <row r="899" spans="2:12" x14ac:dyDescent="0.2">
      <c r="B899" s="794" t="s">
        <v>344</v>
      </c>
      <c r="C899" s="795"/>
      <c r="D899" s="795"/>
      <c r="E899" s="795"/>
      <c r="F899" s="795"/>
      <c r="G899" s="795"/>
      <c r="H899" s="795"/>
      <c r="I899" s="795"/>
      <c r="J899" s="795"/>
      <c r="K899" s="795"/>
      <c r="L899" s="796"/>
    </row>
    <row r="900" spans="2:12" x14ac:dyDescent="0.2">
      <c r="B900" s="904" t="s">
        <v>345</v>
      </c>
      <c r="C900" s="888"/>
      <c r="D900" s="888" t="s">
        <v>404</v>
      </c>
      <c r="E900" s="888"/>
      <c r="F900" s="888"/>
      <c r="G900" s="888"/>
      <c r="H900" s="888"/>
      <c r="I900" s="888"/>
      <c r="J900" s="888"/>
      <c r="K900" s="216" t="s">
        <v>346</v>
      </c>
      <c r="L900" s="217">
        <v>44670</v>
      </c>
    </row>
    <row r="901" spans="2:12" x14ac:dyDescent="0.2">
      <c r="B901" s="458" t="s">
        <v>347</v>
      </c>
      <c r="C901" s="888"/>
      <c r="D901" s="888"/>
      <c r="E901" s="888"/>
      <c r="F901" s="888"/>
      <c r="G901" s="888"/>
      <c r="H901" s="888"/>
      <c r="I901" s="888"/>
      <c r="J901" s="888"/>
      <c r="K901" s="216" t="s">
        <v>348</v>
      </c>
      <c r="L901" s="217">
        <v>44701</v>
      </c>
    </row>
    <row r="902" spans="2:12" x14ac:dyDescent="0.2">
      <c r="B902" s="904" t="s">
        <v>349</v>
      </c>
      <c r="C902" s="888"/>
      <c r="D902" s="888" t="s">
        <v>405</v>
      </c>
      <c r="E902" s="888"/>
      <c r="F902" s="888"/>
      <c r="G902" s="888"/>
      <c r="H902" s="888"/>
      <c r="I902" s="888"/>
      <c r="J902" s="888"/>
      <c r="K902" s="888"/>
      <c r="L902" s="889"/>
    </row>
    <row r="903" spans="2:12" x14ac:dyDescent="0.2">
      <c r="B903" s="904" t="s">
        <v>350</v>
      </c>
      <c r="C903" s="905"/>
      <c r="D903" s="905"/>
      <c r="E903" s="888" t="s">
        <v>402</v>
      </c>
      <c r="F903" s="888"/>
      <c r="G903" s="888"/>
      <c r="H903" s="888"/>
      <c r="I903" s="888"/>
      <c r="J903" s="888"/>
      <c r="K903" s="888"/>
      <c r="L903" s="889"/>
    </row>
    <row r="904" spans="2:12" x14ac:dyDescent="0.2">
      <c r="B904" s="458" t="s">
        <v>351</v>
      </c>
      <c r="C904" s="459"/>
      <c r="D904" s="906"/>
      <c r="E904" s="906"/>
      <c r="F904" s="906"/>
      <c r="G904" s="906"/>
      <c r="H904" s="906"/>
      <c r="I904" s="906"/>
      <c r="J904" s="906"/>
      <c r="K904" s="906"/>
      <c r="L904" s="907"/>
    </row>
    <row r="905" spans="2:12" x14ac:dyDescent="0.2">
      <c r="B905" s="794" t="s">
        <v>352</v>
      </c>
      <c r="C905" s="795"/>
      <c r="D905" s="795"/>
      <c r="E905" s="795"/>
      <c r="F905" s="795"/>
      <c r="G905" s="795"/>
      <c r="H905" s="795"/>
      <c r="I905" s="795"/>
      <c r="J905" s="795"/>
      <c r="K905" s="795"/>
      <c r="L905" s="796"/>
    </row>
    <row r="906" spans="2:12" x14ac:dyDescent="0.2">
      <c r="B906" s="904" t="s">
        <v>353</v>
      </c>
      <c r="C906" s="905"/>
      <c r="D906" s="905"/>
      <c r="E906" s="888"/>
      <c r="F906" s="888"/>
      <c r="G906" s="888"/>
      <c r="H906" s="888"/>
      <c r="I906" s="888"/>
      <c r="J906" s="888"/>
      <c r="K906" s="888"/>
      <c r="L906" s="889"/>
    </row>
    <row r="907" spans="2:12" x14ac:dyDescent="0.2">
      <c r="B907" s="219" t="s">
        <v>321</v>
      </c>
      <c r="C907" s="888"/>
      <c r="D907" s="888"/>
      <c r="E907" s="888"/>
      <c r="F907" s="888"/>
      <c r="G907" s="888"/>
      <c r="H907" s="888"/>
      <c r="I907" s="888"/>
      <c r="J907" s="888"/>
      <c r="K907" s="888"/>
      <c r="L907" s="889"/>
    </row>
    <row r="908" spans="2:12" x14ac:dyDescent="0.2">
      <c r="B908" s="219" t="s">
        <v>351</v>
      </c>
      <c r="C908" s="888"/>
      <c r="D908" s="888"/>
      <c r="E908" s="888"/>
      <c r="F908" s="888"/>
      <c r="G908" s="888"/>
      <c r="H908" s="888"/>
      <c r="I908" s="888"/>
      <c r="J908" s="888"/>
      <c r="K908" s="888"/>
      <c r="L908" s="889"/>
    </row>
    <row r="909" spans="2:12" x14ac:dyDescent="0.2">
      <c r="B909" s="219" t="s">
        <v>354</v>
      </c>
      <c r="C909" s="888"/>
      <c r="D909" s="888"/>
      <c r="E909" s="888"/>
      <c r="F909" s="888"/>
      <c r="G909" s="888"/>
      <c r="H909" s="888"/>
      <c r="I909" s="888"/>
      <c r="J909" s="888"/>
      <c r="K909" s="888"/>
      <c r="L909" s="889"/>
    </row>
    <row r="910" spans="2:12" x14ac:dyDescent="0.2">
      <c r="B910" s="794" t="s">
        <v>355</v>
      </c>
      <c r="C910" s="795"/>
      <c r="D910" s="795"/>
      <c r="E910" s="795"/>
      <c r="F910" s="795"/>
      <c r="G910" s="795"/>
      <c r="H910" s="795"/>
      <c r="I910" s="795"/>
      <c r="J910" s="795"/>
      <c r="K910" s="795"/>
      <c r="L910" s="796"/>
    </row>
    <row r="911" spans="2:12" x14ac:dyDescent="0.2">
      <c r="B911" s="839" t="s">
        <v>356</v>
      </c>
      <c r="C911" s="818"/>
      <c r="D911" s="818"/>
      <c r="E911" s="818"/>
      <c r="F911" s="818"/>
      <c r="G911" s="818"/>
      <c r="H911" s="818"/>
      <c r="I911" s="818"/>
      <c r="J911" s="818"/>
      <c r="K911" s="818"/>
      <c r="L911" s="840"/>
    </row>
    <row r="912" spans="2:12" x14ac:dyDescent="0.2">
      <c r="B912" s="890" t="s">
        <v>357</v>
      </c>
      <c r="C912" s="860"/>
      <c r="D912" s="861"/>
      <c r="E912" s="876" t="s">
        <v>358</v>
      </c>
      <c r="F912" s="877"/>
      <c r="G912" s="877"/>
      <c r="H912" s="877"/>
      <c r="I912" s="877"/>
      <c r="J912" s="877"/>
      <c r="K912" s="878"/>
      <c r="L912" s="891" t="s">
        <v>359</v>
      </c>
    </row>
    <row r="913" spans="2:12" x14ac:dyDescent="0.2">
      <c r="B913" s="890"/>
      <c r="C913" s="860"/>
      <c r="D913" s="861"/>
      <c r="E913" s="879"/>
      <c r="F913" s="880"/>
      <c r="G913" s="880"/>
      <c r="H913" s="880"/>
      <c r="I913" s="880"/>
      <c r="J913" s="880"/>
      <c r="K913" s="881"/>
      <c r="L913" s="892"/>
    </row>
    <row r="914" spans="2:12" x14ac:dyDescent="0.2">
      <c r="B914" s="893" t="s">
        <v>400</v>
      </c>
      <c r="C914" s="782"/>
      <c r="D914" s="894"/>
      <c r="E914" s="784" t="s">
        <v>412</v>
      </c>
      <c r="F914" s="895"/>
      <c r="G914" s="895"/>
      <c r="H914" s="895"/>
      <c r="I914" s="895"/>
      <c r="J914" s="895"/>
      <c r="K914" s="894"/>
      <c r="L914" s="220">
        <v>2</v>
      </c>
    </row>
    <row r="915" spans="2:12" x14ac:dyDescent="0.2">
      <c r="B915" s="800" t="s">
        <v>416</v>
      </c>
      <c r="C915" s="782"/>
      <c r="D915" s="894"/>
      <c r="E915" s="896" t="s">
        <v>417</v>
      </c>
      <c r="F915" s="895"/>
      <c r="G915" s="895"/>
      <c r="H915" s="895"/>
      <c r="I915" s="895"/>
      <c r="J915" s="895"/>
      <c r="K915" s="894"/>
      <c r="L915" s="220">
        <v>1</v>
      </c>
    </row>
    <row r="916" spans="2:12" x14ac:dyDescent="0.2">
      <c r="B916" s="800" t="s">
        <v>411</v>
      </c>
      <c r="C916" s="895"/>
      <c r="D916" s="894"/>
      <c r="E916" s="896" t="s">
        <v>413</v>
      </c>
      <c r="F916" s="895"/>
      <c r="G916" s="895"/>
      <c r="H916" s="895"/>
      <c r="I916" s="895"/>
      <c r="J916" s="895"/>
      <c r="K916" s="894"/>
      <c r="L916" s="221">
        <v>1</v>
      </c>
    </row>
    <row r="917" spans="2:12" x14ac:dyDescent="0.2">
      <c r="B917" s="800"/>
      <c r="C917" s="895"/>
      <c r="D917" s="894"/>
      <c r="E917" s="896"/>
      <c r="F917" s="895"/>
      <c r="G917" s="895"/>
      <c r="H917" s="895"/>
      <c r="I917" s="895"/>
      <c r="J917" s="895"/>
      <c r="K917" s="894"/>
      <c r="L917" s="221"/>
    </row>
    <row r="918" spans="2:12" x14ac:dyDescent="0.2">
      <c r="B918" s="813" t="s">
        <v>360</v>
      </c>
      <c r="C918" s="897"/>
      <c r="D918" s="897"/>
      <c r="E918" s="897"/>
      <c r="F918" s="897"/>
      <c r="G918" s="897"/>
      <c r="H918" s="897"/>
      <c r="I918" s="897"/>
      <c r="J918" s="897"/>
      <c r="K918" s="815"/>
      <c r="L918" s="224">
        <f>SUM(L914:L917)</f>
        <v>4</v>
      </c>
    </row>
    <row r="919" spans="2:12" x14ac:dyDescent="0.2">
      <c r="B919" s="839" t="s">
        <v>361</v>
      </c>
      <c r="C919" s="818"/>
      <c r="D919" s="818"/>
      <c r="E919" s="818"/>
      <c r="F919" s="818"/>
      <c r="G919" s="818"/>
      <c r="H919" s="818"/>
      <c r="I919" s="818"/>
      <c r="J919" s="818"/>
      <c r="K919" s="818"/>
      <c r="L919" s="840"/>
    </row>
    <row r="920" spans="2:12" x14ac:dyDescent="0.2">
      <c r="B920" s="870" t="s">
        <v>362</v>
      </c>
      <c r="C920" s="876" t="s">
        <v>357</v>
      </c>
      <c r="D920" s="878"/>
      <c r="E920" s="876" t="s">
        <v>358</v>
      </c>
      <c r="F920" s="877"/>
      <c r="G920" s="877"/>
      <c r="H920" s="877"/>
      <c r="I920" s="877"/>
      <c r="J920" s="877"/>
      <c r="K920" s="878"/>
      <c r="L920" s="852" t="s">
        <v>359</v>
      </c>
    </row>
    <row r="921" spans="2:12" x14ac:dyDescent="0.2">
      <c r="B921" s="871"/>
      <c r="C921" s="879"/>
      <c r="D921" s="881"/>
      <c r="E921" s="879"/>
      <c r="F921" s="880"/>
      <c r="G921" s="880"/>
      <c r="H921" s="880"/>
      <c r="I921" s="880"/>
      <c r="J921" s="880"/>
      <c r="K921" s="881"/>
      <c r="L921" s="853"/>
    </row>
    <row r="922" spans="2:12" x14ac:dyDescent="0.2">
      <c r="B922" s="456"/>
      <c r="C922" s="854"/>
      <c r="D922" s="855"/>
      <c r="E922" s="856"/>
      <c r="F922" s="857"/>
      <c r="G922" s="857"/>
      <c r="H922" s="857"/>
      <c r="I922" s="857"/>
      <c r="J922" s="857"/>
      <c r="K922" s="858"/>
      <c r="L922" s="457"/>
    </row>
    <row r="923" spans="2:12" x14ac:dyDescent="0.2">
      <c r="B923" s="456"/>
      <c r="C923" s="854"/>
      <c r="D923" s="855"/>
      <c r="E923" s="856"/>
      <c r="F923" s="857"/>
      <c r="G923" s="857"/>
      <c r="H923" s="857"/>
      <c r="I923" s="857"/>
      <c r="J923" s="857"/>
      <c r="K923" s="858"/>
      <c r="L923" s="457"/>
    </row>
    <row r="924" spans="2:12" x14ac:dyDescent="0.2">
      <c r="B924" s="456"/>
      <c r="C924" s="854"/>
      <c r="D924" s="855"/>
      <c r="E924" s="859"/>
      <c r="F924" s="860"/>
      <c r="G924" s="860"/>
      <c r="H924" s="860"/>
      <c r="I924" s="860"/>
      <c r="J924" s="860"/>
      <c r="K924" s="861"/>
      <c r="L924" s="457"/>
    </row>
    <row r="925" spans="2:12" x14ac:dyDescent="0.2">
      <c r="B925" s="456"/>
      <c r="C925" s="854"/>
      <c r="D925" s="855"/>
      <c r="E925" s="859"/>
      <c r="F925" s="860"/>
      <c r="G925" s="860"/>
      <c r="H925" s="860"/>
      <c r="I925" s="860"/>
      <c r="J925" s="860"/>
      <c r="K925" s="861"/>
      <c r="L925" s="457"/>
    </row>
    <row r="926" spans="2:12" x14ac:dyDescent="0.2">
      <c r="B926" s="456"/>
      <c r="C926" s="854"/>
      <c r="D926" s="855"/>
      <c r="E926" s="859"/>
      <c r="F926" s="860"/>
      <c r="G926" s="860"/>
      <c r="H926" s="860"/>
      <c r="I926" s="860"/>
      <c r="J926" s="860"/>
      <c r="K926" s="861"/>
      <c r="L926" s="457"/>
    </row>
    <row r="927" spans="2:12" x14ac:dyDescent="0.2">
      <c r="B927" s="862" t="s">
        <v>360</v>
      </c>
      <c r="C927" s="863"/>
      <c r="D927" s="863"/>
      <c r="E927" s="863"/>
      <c r="F927" s="863"/>
      <c r="G927" s="863"/>
      <c r="H927" s="863"/>
      <c r="I927" s="863"/>
      <c r="J927" s="863"/>
      <c r="K927" s="864"/>
      <c r="L927" s="227">
        <f>SUM(L922:L926)</f>
        <v>0</v>
      </c>
    </row>
    <row r="928" spans="2:12" x14ac:dyDescent="0.2">
      <c r="B928" s="865" t="s">
        <v>406</v>
      </c>
      <c r="C928" s="866"/>
      <c r="D928" s="866"/>
      <c r="E928" s="866"/>
      <c r="F928" s="866"/>
      <c r="G928" s="866"/>
      <c r="H928" s="866"/>
      <c r="I928" s="866"/>
      <c r="J928" s="866"/>
      <c r="K928" s="867"/>
      <c r="L928" s="228">
        <f>L927+L918</f>
        <v>4</v>
      </c>
    </row>
    <row r="929" spans="2:12" x14ac:dyDescent="0.2">
      <c r="B929" s="794" t="s">
        <v>215</v>
      </c>
      <c r="C929" s="795"/>
      <c r="D929" s="795"/>
      <c r="E929" s="795"/>
      <c r="F929" s="795"/>
      <c r="G929" s="795"/>
      <c r="H929" s="795"/>
      <c r="I929" s="795"/>
      <c r="J929" s="795"/>
      <c r="K929" s="795"/>
      <c r="L929" s="796"/>
    </row>
    <row r="930" spans="2:12" x14ac:dyDescent="0.2">
      <c r="B930" s="839" t="s">
        <v>363</v>
      </c>
      <c r="C930" s="818"/>
      <c r="D930" s="818"/>
      <c r="E930" s="818"/>
      <c r="F930" s="818"/>
      <c r="G930" s="818"/>
      <c r="H930" s="818"/>
      <c r="I930" s="818"/>
      <c r="J930" s="839" t="s">
        <v>364</v>
      </c>
      <c r="K930" s="818"/>
      <c r="L930" s="840"/>
    </row>
    <row r="931" spans="2:12" x14ac:dyDescent="0.2">
      <c r="B931" s="870" t="s">
        <v>362</v>
      </c>
      <c r="C931" s="872" t="s">
        <v>29</v>
      </c>
      <c r="D931" s="873"/>
      <c r="E931" s="876" t="s">
        <v>1</v>
      </c>
      <c r="F931" s="877"/>
      <c r="G931" s="877"/>
      <c r="H931" s="878"/>
      <c r="I931" s="882" t="s">
        <v>359</v>
      </c>
      <c r="J931" s="884" t="s">
        <v>29</v>
      </c>
      <c r="K931" s="886" t="s">
        <v>1</v>
      </c>
      <c r="L931" s="882" t="s">
        <v>365</v>
      </c>
    </row>
    <row r="932" spans="2:12" x14ac:dyDescent="0.2">
      <c r="B932" s="871"/>
      <c r="C932" s="874"/>
      <c r="D932" s="875"/>
      <c r="E932" s="879"/>
      <c r="F932" s="880"/>
      <c r="G932" s="880"/>
      <c r="H932" s="881"/>
      <c r="I932" s="883"/>
      <c r="J932" s="885"/>
      <c r="K932" s="887"/>
      <c r="L932" s="883"/>
    </row>
    <row r="933" spans="2:12" x14ac:dyDescent="0.2">
      <c r="B933" s="229"/>
      <c r="C933" s="868"/>
      <c r="D933" s="858"/>
      <c r="E933" s="868"/>
      <c r="F933" s="869"/>
      <c r="G933" s="869"/>
      <c r="H933" s="858"/>
      <c r="I933" s="231"/>
      <c r="J933" s="455"/>
      <c r="K933" s="446"/>
      <c r="L933" s="221"/>
    </row>
    <row r="934" spans="2:12" x14ac:dyDescent="0.2">
      <c r="B934" s="229"/>
      <c r="C934" s="868"/>
      <c r="D934" s="858"/>
      <c r="E934" s="868"/>
      <c r="F934" s="869"/>
      <c r="G934" s="869"/>
      <c r="H934" s="858"/>
      <c r="I934" s="234"/>
      <c r="J934" s="235"/>
      <c r="K934" s="236"/>
      <c r="L934" s="237"/>
    </row>
    <row r="935" spans="2:12" x14ac:dyDescent="0.2">
      <c r="B935" s="229"/>
      <c r="C935" s="868"/>
      <c r="D935" s="858"/>
      <c r="E935" s="868"/>
      <c r="F935" s="869"/>
      <c r="G935" s="869"/>
      <c r="H935" s="858"/>
      <c r="I935" s="239"/>
      <c r="J935" s="230"/>
      <c r="K935" s="238"/>
      <c r="L935" s="220"/>
    </row>
    <row r="936" spans="2:12" x14ac:dyDescent="0.2">
      <c r="B936" s="813" t="s">
        <v>366</v>
      </c>
      <c r="C936" s="814"/>
      <c r="D936" s="814"/>
      <c r="E936" s="814"/>
      <c r="F936" s="814"/>
      <c r="G936" s="814"/>
      <c r="H936" s="815"/>
      <c r="I936" s="252">
        <f>SUM(I933:I935)</f>
        <v>0</v>
      </c>
      <c r="J936" s="816" t="s">
        <v>366</v>
      </c>
      <c r="K936" s="817"/>
      <c r="L936" s="240">
        <f>SUM(L933:L935)</f>
        <v>0</v>
      </c>
    </row>
    <row r="937" spans="2:12" x14ac:dyDescent="0.2">
      <c r="B937" s="813" t="s">
        <v>27</v>
      </c>
      <c r="C937" s="814"/>
      <c r="D937" s="814"/>
      <c r="E937" s="814"/>
      <c r="F937" s="814"/>
      <c r="G937" s="814"/>
      <c r="H937" s="814"/>
      <c r="I937" s="814"/>
      <c r="J937" s="814"/>
      <c r="K937" s="815"/>
      <c r="L937" s="240">
        <f>L936+I936</f>
        <v>0</v>
      </c>
    </row>
    <row r="938" spans="2:12" x14ac:dyDescent="0.2">
      <c r="B938" s="794" t="s">
        <v>388</v>
      </c>
      <c r="C938" s="795"/>
      <c r="D938" s="795"/>
      <c r="E938" s="795"/>
      <c r="F938" s="795"/>
      <c r="G938" s="795"/>
      <c r="H938" s="795"/>
      <c r="I938" s="795"/>
      <c r="J938" s="795"/>
      <c r="K938" s="795"/>
      <c r="L938" s="796"/>
    </row>
    <row r="939" spans="2:12" x14ac:dyDescent="0.2">
      <c r="B939" s="839" t="s">
        <v>368</v>
      </c>
      <c r="C939" s="818"/>
      <c r="D939" s="840"/>
      <c r="E939" s="818" t="s">
        <v>394</v>
      </c>
      <c r="F939" s="818"/>
      <c r="G939" s="819" t="s">
        <v>389</v>
      </c>
      <c r="H939" s="820"/>
      <c r="I939" s="820"/>
      <c r="J939" s="820"/>
      <c r="K939" s="820"/>
      <c r="L939" s="821"/>
    </row>
    <row r="940" spans="2:12" x14ac:dyDescent="0.2">
      <c r="B940" s="822" t="s">
        <v>393</v>
      </c>
      <c r="C940" s="823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915"/>
      <c r="E941" s="268"/>
      <c r="F941" s="916"/>
      <c r="G941" s="819"/>
      <c r="H941" s="820"/>
      <c r="I941" s="820"/>
      <c r="J941" s="820"/>
      <c r="K941" s="820"/>
      <c r="L941" s="821"/>
    </row>
    <row r="942" spans="2:12" x14ac:dyDescent="0.2">
      <c r="B942" s="324"/>
      <c r="C942" s="324"/>
      <c r="D942" s="825"/>
      <c r="E942" s="268"/>
      <c r="F942" s="827"/>
      <c r="G942" s="819"/>
      <c r="H942" s="820"/>
      <c r="I942" s="820"/>
      <c r="J942" s="820"/>
      <c r="K942" s="820"/>
      <c r="L942" s="821"/>
    </row>
    <row r="943" spans="2:12" x14ac:dyDescent="0.2">
      <c r="B943" s="828" t="s">
        <v>367</v>
      </c>
      <c r="C943" s="829"/>
      <c r="D943" s="829"/>
      <c r="E943" s="829"/>
      <c r="F943" s="829"/>
      <c r="G943" s="829"/>
      <c r="H943" s="829"/>
      <c r="I943" s="829"/>
      <c r="J943" s="829"/>
      <c r="K943" s="829"/>
      <c r="L943" s="830"/>
    </row>
    <row r="944" spans="2:12" ht="25.5" x14ac:dyDescent="0.2">
      <c r="B944" s="263" t="s">
        <v>368</v>
      </c>
      <c r="C944" s="831" t="s">
        <v>369</v>
      </c>
      <c r="D944" s="832"/>
      <c r="E944" s="833"/>
      <c r="F944" s="831" t="s">
        <v>370</v>
      </c>
      <c r="G944" s="832"/>
      <c r="H944" s="833"/>
      <c r="I944" s="831" t="s">
        <v>371</v>
      </c>
      <c r="J944" s="833"/>
      <c r="K944" s="241" t="s">
        <v>372</v>
      </c>
      <c r="L944" s="242" t="s">
        <v>373</v>
      </c>
    </row>
    <row r="945" spans="2:12" x14ac:dyDescent="0.2">
      <c r="B945" s="243" t="s">
        <v>374</v>
      </c>
      <c r="C945" s="834"/>
      <c r="D945" s="835"/>
      <c r="E945" s="836"/>
      <c r="F945" s="837"/>
      <c r="G945" s="838"/>
      <c r="H945" s="451"/>
      <c r="I945" s="837" t="s">
        <v>407</v>
      </c>
      <c r="J945" s="838"/>
      <c r="K945" s="266"/>
      <c r="L945" s="245"/>
    </row>
    <row r="946" spans="2:12" x14ac:dyDescent="0.2">
      <c r="B946" s="243" t="s">
        <v>375</v>
      </c>
      <c r="C946" s="834"/>
      <c r="D946" s="835"/>
      <c r="E946" s="836"/>
      <c r="F946" s="837"/>
      <c r="G946" s="838"/>
      <c r="H946" s="451"/>
      <c r="I946" s="837" t="s">
        <v>407</v>
      </c>
      <c r="J946" s="838"/>
      <c r="K946" s="266"/>
      <c r="L946" s="245"/>
    </row>
    <row r="947" spans="2:12" x14ac:dyDescent="0.2">
      <c r="B947" s="243" t="s">
        <v>376</v>
      </c>
      <c r="C947" s="834"/>
      <c r="D947" s="835"/>
      <c r="E947" s="836"/>
      <c r="F947" s="837"/>
      <c r="G947" s="838"/>
      <c r="H947" s="451"/>
      <c r="I947" s="837" t="s">
        <v>407</v>
      </c>
      <c r="J947" s="838"/>
      <c r="K947" s="266"/>
      <c r="L947" s="245"/>
    </row>
    <row r="948" spans="2:12" x14ac:dyDescent="0.2">
      <c r="B948" s="841" t="s">
        <v>377</v>
      </c>
      <c r="C948" s="842"/>
      <c r="D948" s="842"/>
      <c r="E948" s="842"/>
      <c r="F948" s="842"/>
      <c r="G948" s="842"/>
      <c r="H948" s="842"/>
      <c r="I948" s="842"/>
      <c r="J948" s="843"/>
      <c r="K948" s="850" t="s">
        <v>378</v>
      </c>
      <c r="L948" s="851"/>
    </row>
    <row r="949" spans="2:12" x14ac:dyDescent="0.2">
      <c r="B949" s="844"/>
      <c r="C949" s="845"/>
      <c r="D949" s="845"/>
      <c r="E949" s="845"/>
      <c r="F949" s="845"/>
      <c r="G949" s="845"/>
      <c r="H949" s="845"/>
      <c r="I949" s="845"/>
      <c r="J949" s="846"/>
      <c r="K949" s="246" t="s">
        <v>379</v>
      </c>
      <c r="L949" s="245"/>
    </row>
    <row r="950" spans="2:12" x14ac:dyDescent="0.2">
      <c r="B950" s="844"/>
      <c r="C950" s="845"/>
      <c r="D950" s="845"/>
      <c r="E950" s="845"/>
      <c r="F950" s="845"/>
      <c r="G950" s="845"/>
      <c r="H950" s="845"/>
      <c r="I950" s="845"/>
      <c r="J950" s="846"/>
      <c r="K950" s="246" t="s">
        <v>380</v>
      </c>
      <c r="L950" s="245"/>
    </row>
    <row r="951" spans="2:12" ht="13.5" thickBot="1" x14ac:dyDescent="0.25">
      <c r="B951" s="847"/>
      <c r="C951" s="848"/>
      <c r="D951" s="848"/>
      <c r="E951" s="848"/>
      <c r="F951" s="848"/>
      <c r="G951" s="848"/>
      <c r="H951" s="848"/>
      <c r="I951" s="848"/>
      <c r="J951" s="849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94" t="s">
        <v>382</v>
      </c>
      <c r="C954" s="795"/>
      <c r="D954" s="795"/>
      <c r="E954" s="795"/>
      <c r="F954" s="795"/>
      <c r="G954" s="795"/>
      <c r="H954" s="795"/>
      <c r="I954" s="795"/>
      <c r="J954" s="795"/>
      <c r="K954" s="795"/>
      <c r="L954" s="796"/>
    </row>
    <row r="955" spans="2:12" x14ac:dyDescent="0.2">
      <c r="B955" s="300">
        <v>1</v>
      </c>
      <c r="C955" s="781" t="s">
        <v>527</v>
      </c>
      <c r="D955" s="782"/>
      <c r="E955" s="782"/>
      <c r="F955" s="782"/>
      <c r="G955" s="782"/>
      <c r="H955" s="782"/>
      <c r="I955" s="782"/>
      <c r="J955" s="782"/>
      <c r="K955" s="782"/>
      <c r="L955" s="783"/>
    </row>
    <row r="956" spans="2:12" x14ac:dyDescent="0.2">
      <c r="B956" s="427">
        <v>2</v>
      </c>
      <c r="C956" s="784" t="s">
        <v>528</v>
      </c>
      <c r="D956" s="785"/>
      <c r="E956" s="785"/>
      <c r="F956" s="785"/>
      <c r="G956" s="785"/>
      <c r="H956" s="785"/>
      <c r="I956" s="785"/>
      <c r="J956" s="785"/>
      <c r="K956" s="785"/>
      <c r="L956" s="786"/>
    </row>
    <row r="957" spans="2:12" x14ac:dyDescent="0.2">
      <c r="B957" s="429">
        <v>3</v>
      </c>
      <c r="C957" s="784" t="s">
        <v>529</v>
      </c>
      <c r="D957" s="785"/>
      <c r="E957" s="785"/>
      <c r="F957" s="785"/>
      <c r="G957" s="785"/>
      <c r="H957" s="785"/>
      <c r="I957" s="785"/>
      <c r="J957" s="785"/>
      <c r="K957" s="785"/>
      <c r="L957" s="786"/>
    </row>
    <row r="958" spans="2:12" x14ac:dyDescent="0.2">
      <c r="B958" s="356"/>
      <c r="C958" s="784"/>
      <c r="D958" s="785"/>
      <c r="E958" s="785"/>
      <c r="F958" s="785"/>
      <c r="G958" s="785"/>
      <c r="H958" s="785"/>
      <c r="I958" s="785"/>
      <c r="J958" s="785"/>
      <c r="K958" s="785"/>
      <c r="L958" s="786"/>
    </row>
    <row r="959" spans="2:12" x14ac:dyDescent="0.2">
      <c r="B959" s="470"/>
      <c r="C959" s="784"/>
      <c r="D959" s="785"/>
      <c r="E959" s="785"/>
      <c r="F959" s="785"/>
      <c r="G959" s="785"/>
      <c r="H959" s="785"/>
      <c r="I959" s="785"/>
      <c r="J959" s="785"/>
      <c r="K959" s="785"/>
      <c r="L959" s="786"/>
    </row>
    <row r="960" spans="2:12" x14ac:dyDescent="0.2">
      <c r="B960" s="300"/>
      <c r="C960" s="784"/>
      <c r="D960" s="785"/>
      <c r="E960" s="785"/>
      <c r="F960" s="785"/>
      <c r="G960" s="785"/>
      <c r="H960" s="785"/>
      <c r="I960" s="785"/>
      <c r="J960" s="785"/>
      <c r="K960" s="785"/>
      <c r="L960" s="786"/>
    </row>
    <row r="961" spans="2:12" x14ac:dyDescent="0.2">
      <c r="B961" s="794" t="s">
        <v>386</v>
      </c>
      <c r="C961" s="795"/>
      <c r="D961" s="795"/>
      <c r="E961" s="795"/>
      <c r="F961" s="795"/>
      <c r="G961" s="795"/>
      <c r="H961" s="795"/>
      <c r="I961" s="795"/>
      <c r="J961" s="795"/>
      <c r="K961" s="795"/>
      <c r="L961" s="796"/>
    </row>
    <row r="962" spans="2:12" x14ac:dyDescent="0.2">
      <c r="B962" s="269"/>
      <c r="C962" s="793"/>
      <c r="D962" s="782"/>
      <c r="E962" s="782"/>
      <c r="F962" s="782"/>
      <c r="G962" s="782"/>
      <c r="H962" s="782"/>
      <c r="I962" s="782"/>
      <c r="J962" s="782"/>
      <c r="K962" s="782"/>
      <c r="L962" s="783"/>
    </row>
    <row r="963" spans="2:12" x14ac:dyDescent="0.2">
      <c r="B963" s="269"/>
      <c r="C963" s="793"/>
      <c r="D963" s="782"/>
      <c r="E963" s="782"/>
      <c r="F963" s="782"/>
      <c r="G963" s="782"/>
      <c r="H963" s="782"/>
      <c r="I963" s="782"/>
      <c r="J963" s="782"/>
      <c r="K963" s="782"/>
      <c r="L963" s="783"/>
    </row>
    <row r="964" spans="2:12" x14ac:dyDescent="0.2">
      <c r="B964" s="269"/>
      <c r="C964" s="793"/>
      <c r="D964" s="782"/>
      <c r="E964" s="782"/>
      <c r="F964" s="782"/>
      <c r="G964" s="782"/>
      <c r="H964" s="782"/>
      <c r="I964" s="782"/>
      <c r="J964" s="782"/>
      <c r="K964" s="782"/>
      <c r="L964" s="783"/>
    </row>
    <row r="965" spans="2:12" x14ac:dyDescent="0.2">
      <c r="B965" s="794" t="s">
        <v>387</v>
      </c>
      <c r="C965" s="795"/>
      <c r="D965" s="795"/>
      <c r="E965" s="795"/>
      <c r="F965" s="795"/>
      <c r="G965" s="795"/>
      <c r="H965" s="795"/>
      <c r="I965" s="795"/>
      <c r="J965" s="795"/>
      <c r="K965" s="795"/>
      <c r="L965" s="796"/>
    </row>
    <row r="966" spans="2:12" x14ac:dyDescent="0.2">
      <c r="B966" s="269"/>
      <c r="C966" s="781" t="s">
        <v>530</v>
      </c>
      <c r="D966" s="782"/>
      <c r="E966" s="782"/>
      <c r="F966" s="782"/>
      <c r="G966" s="782"/>
      <c r="H966" s="782"/>
      <c r="I966" s="782"/>
      <c r="J966" s="782"/>
      <c r="K966" s="782"/>
      <c r="L966" s="783"/>
    </row>
    <row r="967" spans="2:12" x14ac:dyDescent="0.2">
      <c r="B967" s="269"/>
      <c r="C967" s="781" t="s">
        <v>531</v>
      </c>
      <c r="D967" s="782"/>
      <c r="E967" s="782"/>
      <c r="F967" s="782"/>
      <c r="G967" s="782"/>
      <c r="H967" s="782"/>
      <c r="I967" s="782"/>
      <c r="J967" s="782"/>
      <c r="K967" s="782"/>
      <c r="L967" s="783"/>
    </row>
    <row r="968" spans="2:12" x14ac:dyDescent="0.2">
      <c r="B968" s="269"/>
      <c r="C968" s="781"/>
      <c r="D968" s="782"/>
      <c r="E968" s="782"/>
      <c r="F968" s="782"/>
      <c r="G968" s="782"/>
      <c r="H968" s="782"/>
      <c r="I968" s="782"/>
      <c r="J968" s="782"/>
      <c r="K968" s="782"/>
      <c r="L968" s="783"/>
    </row>
    <row r="969" spans="2:12" x14ac:dyDescent="0.2">
      <c r="B969" s="269"/>
      <c r="C969" s="790"/>
      <c r="D969" s="791"/>
      <c r="E969" s="791"/>
      <c r="F969" s="791"/>
      <c r="G969" s="791"/>
      <c r="H969" s="791"/>
      <c r="I969" s="791"/>
      <c r="J969" s="791"/>
      <c r="K969" s="791"/>
      <c r="L969" s="792"/>
    </row>
    <row r="970" spans="2:12" x14ac:dyDescent="0.2">
      <c r="B970" s="269"/>
      <c r="C970" s="781"/>
      <c r="D970" s="782"/>
      <c r="E970" s="782"/>
      <c r="F970" s="782"/>
      <c r="G970" s="782"/>
      <c r="H970" s="782"/>
      <c r="I970" s="782"/>
      <c r="J970" s="782"/>
      <c r="K970" s="782"/>
      <c r="L970" s="783"/>
    </row>
    <row r="971" spans="2:12" x14ac:dyDescent="0.2">
      <c r="B971" s="797" t="s">
        <v>383</v>
      </c>
      <c r="C971" s="798"/>
      <c r="D971" s="798"/>
      <c r="E971" s="798"/>
      <c r="F971" s="798"/>
      <c r="G971" s="798"/>
      <c r="H971" s="798"/>
      <c r="I971" s="798"/>
      <c r="J971" s="798"/>
      <c r="K971" s="798"/>
      <c r="L971" s="799"/>
    </row>
    <row r="972" spans="2:12" x14ac:dyDescent="0.2">
      <c r="B972" s="800" t="s">
        <v>446</v>
      </c>
      <c r="C972" s="782"/>
      <c r="D972" s="782"/>
      <c r="E972" s="782"/>
      <c r="F972" s="782"/>
      <c r="G972" s="782"/>
      <c r="H972" s="782"/>
      <c r="I972" s="782"/>
      <c r="J972" s="782"/>
      <c r="K972" s="782"/>
      <c r="L972" s="783"/>
    </row>
    <row r="973" spans="2:12" x14ac:dyDescent="0.2">
      <c r="B973" s="800"/>
      <c r="C973" s="782"/>
      <c r="D973" s="782"/>
      <c r="E973" s="782"/>
      <c r="F973" s="782"/>
      <c r="G973" s="782"/>
      <c r="H973" s="782"/>
      <c r="I973" s="782"/>
      <c r="J973" s="782"/>
      <c r="K973" s="782"/>
      <c r="L973" s="783"/>
    </row>
    <row r="974" spans="2:12" x14ac:dyDescent="0.2">
      <c r="B974" s="800"/>
      <c r="C974" s="782"/>
      <c r="D974" s="782"/>
      <c r="E974" s="782"/>
      <c r="F974" s="782"/>
      <c r="G974" s="782"/>
      <c r="H974" s="782"/>
      <c r="I974" s="782"/>
      <c r="J974" s="782"/>
      <c r="K974" s="782"/>
      <c r="L974" s="783"/>
    </row>
    <row r="975" spans="2:12" x14ac:dyDescent="0.2">
      <c r="B975" s="800"/>
      <c r="C975" s="782"/>
      <c r="D975" s="782"/>
      <c r="E975" s="782"/>
      <c r="F975" s="782"/>
      <c r="G975" s="782"/>
      <c r="H975" s="782"/>
      <c r="I975" s="782"/>
      <c r="J975" s="782"/>
      <c r="K975" s="782"/>
      <c r="L975" s="783"/>
    </row>
    <row r="976" spans="2:12" x14ac:dyDescent="0.2">
      <c r="B976" s="804"/>
      <c r="C976" s="805"/>
      <c r="D976" s="805"/>
      <c r="E976" s="805"/>
      <c r="F976" s="805"/>
      <c r="G976" s="447"/>
      <c r="H976" s="805"/>
      <c r="I976" s="805"/>
      <c r="J976" s="805"/>
      <c r="K976" s="805"/>
      <c r="L976" s="810"/>
    </row>
    <row r="977" spans="2:12" x14ac:dyDescent="0.2">
      <c r="B977" s="806"/>
      <c r="C977" s="807"/>
      <c r="D977" s="807"/>
      <c r="E977" s="807"/>
      <c r="F977" s="807"/>
      <c r="G977" s="448"/>
      <c r="H977" s="807"/>
      <c r="I977" s="807"/>
      <c r="J977" s="807"/>
      <c r="K977" s="807"/>
      <c r="L977" s="811"/>
    </row>
    <row r="978" spans="2:12" x14ac:dyDescent="0.2">
      <c r="B978" s="806"/>
      <c r="C978" s="807"/>
      <c r="D978" s="807"/>
      <c r="E978" s="807"/>
      <c r="F978" s="807"/>
      <c r="G978" s="448"/>
      <c r="H978" s="807"/>
      <c r="I978" s="807"/>
      <c r="J978" s="807"/>
      <c r="K978" s="807"/>
      <c r="L978" s="811"/>
    </row>
    <row r="979" spans="2:12" x14ac:dyDescent="0.2">
      <c r="B979" s="808"/>
      <c r="C979" s="809"/>
      <c r="D979" s="809"/>
      <c r="E979" s="809"/>
      <c r="F979" s="809"/>
      <c r="G979" s="449"/>
      <c r="H979" s="809"/>
      <c r="I979" s="809"/>
      <c r="J979" s="809"/>
      <c r="K979" s="809"/>
      <c r="L979" s="812"/>
    </row>
    <row r="980" spans="2:12" ht="13.5" thickBot="1" x14ac:dyDescent="0.25">
      <c r="B980" s="787" t="s">
        <v>384</v>
      </c>
      <c r="C980" s="788"/>
      <c r="D980" s="788"/>
      <c r="E980" s="788"/>
      <c r="F980" s="788"/>
      <c r="G980" s="450"/>
      <c r="H980" s="788" t="s">
        <v>385</v>
      </c>
      <c r="I980" s="788"/>
      <c r="J980" s="788"/>
      <c r="K980" s="788"/>
      <c r="L980" s="789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71" t="s">
        <v>290</v>
      </c>
      <c r="C1" s="671"/>
      <c r="D1" s="671"/>
      <c r="E1" s="671"/>
      <c r="F1" s="671"/>
      <c r="G1" s="671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74" t="s">
        <v>276</v>
      </c>
      <c r="F4" s="675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79" t="s">
        <v>230</v>
      </c>
      <c r="C1" s="679"/>
      <c r="D1" s="679"/>
      <c r="E1" s="679"/>
      <c r="F1" s="679"/>
      <c r="G1" s="679"/>
      <c r="H1" s="679"/>
      <c r="I1" s="679"/>
      <c r="J1" s="679"/>
      <c r="K1" s="679"/>
      <c r="L1" s="679"/>
      <c r="M1" s="679"/>
      <c r="N1" s="679"/>
      <c r="O1" s="679"/>
      <c r="P1" s="679"/>
      <c r="Q1" s="679"/>
      <c r="R1" s="679"/>
      <c r="S1" s="679"/>
      <c r="T1" s="679"/>
      <c r="U1" s="679"/>
      <c r="V1" s="679"/>
      <c r="W1" s="679"/>
      <c r="X1" s="679"/>
      <c r="Y1" s="679"/>
      <c r="Z1" s="679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76">
        <f>I7</f>
        <v>44670</v>
      </c>
      <c r="J6" s="677"/>
      <c r="K6" s="677"/>
      <c r="L6" s="677"/>
      <c r="M6" s="677"/>
      <c r="N6" s="677"/>
      <c r="O6" s="678"/>
      <c r="P6" s="676">
        <f ca="1">P7</f>
        <v>44776</v>
      </c>
      <c r="Q6" s="677"/>
      <c r="R6" s="677"/>
      <c r="S6" s="677"/>
      <c r="T6" s="677"/>
      <c r="U6" s="677"/>
      <c r="V6" s="678"/>
      <c r="W6" s="676">
        <f ca="1">W7</f>
        <v>44776</v>
      </c>
      <c r="X6" s="677"/>
      <c r="Y6" s="677"/>
      <c r="Z6" s="677"/>
      <c r="AA6" s="677"/>
      <c r="AB6" s="677"/>
      <c r="AC6" s="678"/>
      <c r="AD6" s="676">
        <f ca="1">AD7</f>
        <v>44776</v>
      </c>
      <c r="AE6" s="677"/>
      <c r="AF6" s="677"/>
      <c r="AG6" s="677"/>
      <c r="AH6" s="677"/>
      <c r="AI6" s="677"/>
      <c r="AJ6" s="678"/>
      <c r="AK6" s="676">
        <f ca="1">AK7</f>
        <v>44776</v>
      </c>
      <c r="AL6" s="677"/>
      <c r="AM6" s="677"/>
      <c r="AN6" s="677"/>
      <c r="AO6" s="677"/>
      <c r="AP6" s="677"/>
      <c r="AQ6" s="678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44776</v>
      </c>
      <c r="Q7" s="208">
        <f ca="1">P7+1</f>
        <v>44777</v>
      </c>
      <c r="R7" s="208">
        <f t="shared" ref="R7:V7" ca="1" si="1">Q7+1</f>
        <v>44778</v>
      </c>
      <c r="S7" s="208">
        <f t="shared" ca="1" si="1"/>
        <v>44779</v>
      </c>
      <c r="T7" s="208">
        <f t="shared" ca="1" si="1"/>
        <v>44780</v>
      </c>
      <c r="U7" s="208">
        <f t="shared" ca="1" si="1"/>
        <v>44781</v>
      </c>
      <c r="V7" s="208">
        <f t="shared" ca="1" si="1"/>
        <v>44782</v>
      </c>
      <c r="W7" s="208">
        <f ca="1">TODAY()</f>
        <v>44776</v>
      </c>
      <c r="X7" s="208">
        <f ca="1">W7+1</f>
        <v>44777</v>
      </c>
      <c r="Y7" s="208">
        <f t="shared" ref="Y7:AC7" ca="1" si="2">X7+1</f>
        <v>44778</v>
      </c>
      <c r="Z7" s="208">
        <f t="shared" ca="1" si="2"/>
        <v>44779</v>
      </c>
      <c r="AA7" s="208">
        <f t="shared" ca="1" si="2"/>
        <v>44780</v>
      </c>
      <c r="AB7" s="208">
        <f t="shared" ca="1" si="2"/>
        <v>44781</v>
      </c>
      <c r="AC7" s="208">
        <f t="shared" ca="1" si="2"/>
        <v>44782</v>
      </c>
      <c r="AD7" s="208">
        <f ca="1">TODAY()</f>
        <v>44776</v>
      </c>
      <c r="AE7" s="208">
        <f ca="1">AD7+1</f>
        <v>44777</v>
      </c>
      <c r="AF7" s="208">
        <f t="shared" ref="AF7:AJ7" ca="1" si="3">AE7+1</f>
        <v>44778</v>
      </c>
      <c r="AG7" s="208">
        <f t="shared" ca="1" si="3"/>
        <v>44779</v>
      </c>
      <c r="AH7" s="208">
        <f t="shared" ca="1" si="3"/>
        <v>44780</v>
      </c>
      <c r="AI7" s="208">
        <f t="shared" ca="1" si="3"/>
        <v>44781</v>
      </c>
      <c r="AJ7" s="208">
        <f t="shared" ca="1" si="3"/>
        <v>44782</v>
      </c>
      <c r="AK7" s="208">
        <f ca="1">TODAY()</f>
        <v>44776</v>
      </c>
      <c r="AL7" s="208">
        <f ca="1">AK7+1</f>
        <v>44777</v>
      </c>
      <c r="AM7" s="208">
        <f t="shared" ref="AM7:AQ7" ca="1" si="4">AL7+1</f>
        <v>44778</v>
      </c>
      <c r="AN7" s="208">
        <f t="shared" ca="1" si="4"/>
        <v>44779</v>
      </c>
      <c r="AO7" s="208">
        <f t="shared" ca="1" si="4"/>
        <v>44780</v>
      </c>
      <c r="AP7" s="208">
        <f t="shared" ca="1" si="4"/>
        <v>44781</v>
      </c>
      <c r="AQ7" s="208">
        <f t="shared" ca="1" si="4"/>
        <v>44782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80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81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80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81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80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81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80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81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80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81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80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81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80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81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80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81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80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81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80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81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80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81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80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81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80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81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80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81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80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81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80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81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80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81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588" priority="21" operator="greaterThan">
      <formula>0</formula>
    </cfRule>
  </conditionalFormatting>
  <conditionalFormatting sqref="I12:AQ12">
    <cfRule type="cellIs" dxfId="587" priority="20" operator="greaterThan">
      <formula>0</formula>
    </cfRule>
  </conditionalFormatting>
  <conditionalFormatting sqref="I14:AQ14">
    <cfRule type="cellIs" dxfId="586" priority="19" operator="greaterThan">
      <formula>0</formula>
    </cfRule>
  </conditionalFormatting>
  <conditionalFormatting sqref="I16:AQ16">
    <cfRule type="cellIs" dxfId="585" priority="18" operator="greaterThan">
      <formula>0</formula>
    </cfRule>
  </conditionalFormatting>
  <conditionalFormatting sqref="I18:AQ18">
    <cfRule type="cellIs" dxfId="584" priority="17" operator="greaterThan">
      <formula>0</formula>
    </cfRule>
  </conditionalFormatting>
  <conditionalFormatting sqref="I20:AQ20">
    <cfRule type="cellIs" dxfId="583" priority="16" operator="greaterThan">
      <formula>0</formula>
    </cfRule>
  </conditionalFormatting>
  <conditionalFormatting sqref="I22:AQ22">
    <cfRule type="cellIs" dxfId="582" priority="15" operator="greaterThan">
      <formula>0</formula>
    </cfRule>
  </conditionalFormatting>
  <conditionalFormatting sqref="I24:AQ24">
    <cfRule type="cellIs" dxfId="581" priority="14" operator="greaterThan">
      <formula>0</formula>
    </cfRule>
  </conditionalFormatting>
  <conditionalFormatting sqref="I26:AQ26">
    <cfRule type="cellIs" dxfId="580" priority="13" operator="greaterThan">
      <formula>0</formula>
    </cfRule>
  </conditionalFormatting>
  <conditionalFormatting sqref="I28:AQ28">
    <cfRule type="cellIs" dxfId="579" priority="12" operator="greaterThan">
      <formula>0</formula>
    </cfRule>
  </conditionalFormatting>
  <conditionalFormatting sqref="I30:AQ30">
    <cfRule type="cellIs" dxfId="578" priority="11" operator="greaterThan">
      <formula>0</formula>
    </cfRule>
  </conditionalFormatting>
  <conditionalFormatting sqref="I32:AQ32">
    <cfRule type="cellIs" dxfId="577" priority="10" operator="greaterThan">
      <formula>0</formula>
    </cfRule>
  </conditionalFormatting>
  <conditionalFormatting sqref="I34:AQ34">
    <cfRule type="cellIs" dxfId="576" priority="9" operator="greaterThan">
      <formula>0</formula>
    </cfRule>
  </conditionalFormatting>
  <conditionalFormatting sqref="I36:AQ36">
    <cfRule type="cellIs" dxfId="575" priority="8" operator="greaterThan">
      <formula>0</formula>
    </cfRule>
  </conditionalFormatting>
  <conditionalFormatting sqref="I38:AQ38">
    <cfRule type="cellIs" dxfId="574" priority="7" operator="greaterThan">
      <formula>0</formula>
    </cfRule>
  </conditionalFormatting>
  <conditionalFormatting sqref="I40:AQ40">
    <cfRule type="cellIs" dxfId="573" priority="6" operator="greaterThan">
      <formula>0</formula>
    </cfRule>
  </conditionalFormatting>
  <conditionalFormatting sqref="I42:AQ42">
    <cfRule type="cellIs" dxfId="572" priority="5" operator="greaterThan">
      <formula>0</formula>
    </cfRule>
  </conditionalFormatting>
  <conditionalFormatting sqref="E9:E42">
    <cfRule type="cellIs" dxfId="571" priority="1" operator="equal">
      <formula>"Interrompido"</formula>
    </cfRule>
    <cfRule type="cellIs" dxfId="570" priority="2" operator="equal">
      <formula>"Cancelado"</formula>
    </cfRule>
    <cfRule type="cellIs" dxfId="569" priority="3" operator="equal">
      <formula>"Em execução"</formula>
    </cfRule>
    <cfRule type="cellIs" dxfId="568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44776</v>
      </c>
      <c r="M2" s="127">
        <f ca="1">'FÍSICO x FINANCEIRO'!Q7</f>
        <v>44777</v>
      </c>
      <c r="N2" s="127">
        <f ca="1">'FÍSICO x FINANCEIRO'!R7</f>
        <v>44778</v>
      </c>
      <c r="O2" s="127">
        <f ca="1">'FÍSICO x FINANCEIRO'!S7</f>
        <v>44779</v>
      </c>
      <c r="P2" s="127">
        <f ca="1">'FÍSICO x FINANCEIRO'!T7</f>
        <v>44780</v>
      </c>
      <c r="Q2" s="127">
        <f ca="1">'FÍSICO x FINANCEIRO'!U7</f>
        <v>44781</v>
      </c>
      <c r="R2" s="127">
        <f ca="1">'FÍSICO x FINANCEIRO'!V7</f>
        <v>44782</v>
      </c>
      <c r="S2" s="131">
        <f ca="1">'FÍSICO x FINANCEIRO'!W7</f>
        <v>44776</v>
      </c>
      <c r="T2" s="131">
        <f ca="1">'FÍSICO x FINANCEIRO'!X7</f>
        <v>44777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44776</v>
      </c>
      <c r="L2" s="127">
        <f ca="1">'FÍSICO x FINANCEIRO'!Q7</f>
        <v>44777</v>
      </c>
      <c r="M2" s="127">
        <f ca="1">'FÍSICO x FINANCEIRO'!R7</f>
        <v>44778</v>
      </c>
      <c r="N2" s="127">
        <f ca="1">'FÍSICO x FINANCEIRO'!S7</f>
        <v>44779</v>
      </c>
      <c r="O2" s="127">
        <f ca="1">'FÍSICO x FINANCEIRO'!T7</f>
        <v>44780</v>
      </c>
      <c r="P2" s="127">
        <f ca="1">'FÍSICO x FINANCEIRO'!U7</f>
        <v>44781</v>
      </c>
      <c r="Q2" s="127">
        <f ca="1">'FÍSICO x FINANCEIRO'!V7</f>
        <v>44782</v>
      </c>
      <c r="R2" s="131">
        <f ca="1">'FÍSICO x FINANCEIRO'!W7</f>
        <v>44776</v>
      </c>
      <c r="S2" s="131">
        <f ca="1">'FÍSICO x FINANCEIRO'!X7</f>
        <v>44777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89" t="str">
        <f>CUST_Geral_M_OBRA!D6</f>
        <v>Reforma de imóvel em Jacarepaguá</v>
      </c>
      <c r="E6" s="690"/>
      <c r="F6" s="690"/>
      <c r="G6" s="690"/>
      <c r="H6" s="690"/>
      <c r="I6" s="691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92" t="str">
        <f>CUST_Geral_M_OBRA!D7</f>
        <v>Rua Cassiopeia, n° 86, Taquara - RJ</v>
      </c>
      <c r="E7" s="693"/>
      <c r="F7" s="693"/>
      <c r="G7" s="693"/>
      <c r="H7" s="693"/>
      <c r="I7" s="694"/>
      <c r="J7" s="685">
        <f>J8</f>
        <v>44726</v>
      </c>
      <c r="K7" s="685"/>
      <c r="L7" s="685"/>
      <c r="M7" s="685"/>
      <c r="N7" s="685"/>
      <c r="O7" s="685"/>
      <c r="P7" s="686"/>
      <c r="Q7" s="684">
        <f>Q8</f>
        <v>44733</v>
      </c>
      <c r="R7" s="685"/>
      <c r="S7" s="685"/>
      <c r="T7" s="685"/>
      <c r="U7" s="685"/>
      <c r="V7" s="685"/>
      <c r="W7" s="686"/>
      <c r="X7" s="684">
        <f t="shared" ref="X7" si="0">X8</f>
        <v>44740</v>
      </c>
      <c r="Y7" s="685"/>
      <c r="Z7" s="685"/>
      <c r="AA7" s="685"/>
      <c r="AB7" s="685"/>
      <c r="AC7" s="685"/>
      <c r="AD7" s="686"/>
      <c r="AE7" s="684">
        <f t="shared" ref="AE7" si="1">AE8</f>
        <v>44747</v>
      </c>
      <c r="AF7" s="685"/>
      <c r="AG7" s="685"/>
      <c r="AH7" s="685"/>
      <c r="AI7" s="685"/>
      <c r="AJ7" s="685"/>
      <c r="AK7" s="686"/>
      <c r="AL7" s="684">
        <f t="shared" ref="AL7" si="2">AL8</f>
        <v>44754</v>
      </c>
      <c r="AM7" s="685"/>
      <c r="AN7" s="685"/>
      <c r="AO7" s="685"/>
      <c r="AP7" s="685"/>
      <c r="AQ7" s="685"/>
      <c r="AR7" s="686"/>
    </row>
    <row r="8" spans="2:44" x14ac:dyDescent="0.2">
      <c r="B8" s="682" t="s">
        <v>309</v>
      </c>
      <c r="C8" s="683" t="s">
        <v>307</v>
      </c>
      <c r="D8" s="683" t="s">
        <v>308</v>
      </c>
      <c r="E8" s="683" t="s">
        <v>310</v>
      </c>
      <c r="F8" s="687" t="s">
        <v>311</v>
      </c>
      <c r="G8" s="687" t="s">
        <v>312</v>
      </c>
      <c r="H8" s="687" t="s">
        <v>314</v>
      </c>
      <c r="I8" s="688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82"/>
      <c r="C9" s="683"/>
      <c r="D9" s="683"/>
      <c r="E9" s="683"/>
      <c r="F9" s="687"/>
      <c r="G9" s="687"/>
      <c r="H9" s="687"/>
      <c r="I9" s="688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567" priority="2">
      <formula>IF($I10="","",AND(J$8&gt;=$G10,J$8&lt;=$G10))</formula>
    </cfRule>
    <cfRule type="expression" dxfId="566" priority="6">
      <formula>IF($H10="","",AND(J$8&gt;=$G10-($H10-1),J$8&lt;=$G10))</formula>
    </cfRule>
    <cfRule type="expression" dxfId="565" priority="37">
      <formula>IF($F10="","",AND(J$8&gt;=$F10,J$8&lt;=$G10))</formula>
    </cfRule>
    <cfRule type="expression" dxfId="564" priority="38">
      <formula>J$8=TODAY()</formula>
    </cfRule>
    <cfRule type="expression" dxfId="563" priority="39">
      <formula>IF($C10="","",AND(J$8&gt;=$C10,J$8&lt;=$D10))</formula>
    </cfRule>
  </conditionalFormatting>
  <conditionalFormatting sqref="I10:I21">
    <cfRule type="cellIs" dxfId="562" priority="5" operator="notEqual">
      <formula>""</formula>
    </cfRule>
  </conditionalFormatting>
  <conditionalFormatting sqref="H10:H21">
    <cfRule type="cellIs" dxfId="561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C12" sqref="C12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C11" s="502" t="s">
        <v>642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706" t="s">
        <v>322</v>
      </c>
      <c r="C4" s="707"/>
      <c r="D4" s="708"/>
      <c r="E4" s="708"/>
      <c r="F4" s="707"/>
      <c r="G4" s="708"/>
      <c r="H4" s="708"/>
      <c r="I4" s="707"/>
      <c r="J4" s="707"/>
      <c r="K4" s="708"/>
      <c r="L4" s="709"/>
      <c r="N4" s="706" t="s">
        <v>322</v>
      </c>
      <c r="O4" s="707"/>
      <c r="P4" s="708"/>
      <c r="Q4" s="708"/>
      <c r="R4" s="707"/>
      <c r="S4" s="708"/>
      <c r="T4" s="708"/>
      <c r="U4" s="707"/>
      <c r="V4" s="707"/>
      <c r="W4" s="708"/>
      <c r="X4" s="709"/>
    </row>
    <row r="5" spans="2:24" x14ac:dyDescent="0.2">
      <c r="B5" s="710" t="s">
        <v>323</v>
      </c>
      <c r="C5" s="710"/>
      <c r="D5" s="710"/>
      <c r="E5" s="710"/>
      <c r="F5" s="710"/>
      <c r="G5" s="710"/>
      <c r="H5" s="710"/>
      <c r="I5" s="710"/>
      <c r="J5" s="710"/>
      <c r="K5" s="710"/>
      <c r="L5" s="710"/>
      <c r="N5" s="710" t="s">
        <v>323</v>
      </c>
      <c r="O5" s="710"/>
      <c r="P5" s="710"/>
      <c r="Q5" s="710"/>
      <c r="R5" s="710"/>
      <c r="S5" s="710"/>
      <c r="T5" s="710"/>
      <c r="U5" s="710"/>
      <c r="V5" s="710"/>
      <c r="W5" s="710"/>
      <c r="X5" s="710"/>
    </row>
    <row r="6" spans="2:24" x14ac:dyDescent="0.2">
      <c r="B6" s="711"/>
      <c r="C6" s="712"/>
      <c r="D6" s="711"/>
      <c r="E6" s="711"/>
      <c r="F6" s="712"/>
      <c r="G6" s="711"/>
      <c r="H6" s="711"/>
      <c r="I6" s="712"/>
      <c r="J6" s="712"/>
      <c r="K6" s="711"/>
      <c r="L6" s="711"/>
      <c r="N6" s="711"/>
      <c r="O6" s="712"/>
      <c r="P6" s="711"/>
      <c r="Q6" s="711"/>
      <c r="R6" s="712"/>
      <c r="S6" s="711"/>
      <c r="T6" s="711"/>
      <c r="U6" s="712"/>
      <c r="V6" s="712"/>
      <c r="W6" s="711"/>
      <c r="X6" s="711"/>
    </row>
    <row r="7" spans="2:24" x14ac:dyDescent="0.2">
      <c r="B7" s="716"/>
      <c r="C7" s="695" t="s">
        <v>320</v>
      </c>
      <c r="D7" s="696"/>
      <c r="E7" s="704" t="str">
        <f>CUST_Geral_M_OBRA!D6</f>
        <v>Reforma de imóvel em Jacarepaguá</v>
      </c>
      <c r="F7" s="705"/>
      <c r="G7" s="704"/>
      <c r="H7" s="704"/>
      <c r="I7" s="705"/>
      <c r="J7" s="705"/>
      <c r="K7" s="704"/>
      <c r="L7" s="704"/>
      <c r="N7" s="713"/>
      <c r="O7" s="695" t="s">
        <v>320</v>
      </c>
      <c r="P7" s="696"/>
      <c r="Q7" s="704" t="str">
        <f>CUST_Geral_M_OBRA!D6</f>
        <v>Reforma de imóvel em Jacarepaguá</v>
      </c>
      <c r="R7" s="705"/>
      <c r="S7" s="704"/>
      <c r="T7" s="704"/>
      <c r="U7" s="705"/>
      <c r="V7" s="705"/>
      <c r="W7" s="704"/>
      <c r="X7" s="704"/>
    </row>
    <row r="8" spans="2:24" x14ac:dyDescent="0.2">
      <c r="B8" s="714"/>
      <c r="C8" s="697" t="s">
        <v>321</v>
      </c>
      <c r="D8" s="698"/>
      <c r="E8" s="704" t="str">
        <f>CUST_Geral_M_OBRA!D7</f>
        <v>Rua Cassiopeia, n° 86, Taquara - RJ</v>
      </c>
      <c r="F8" s="705"/>
      <c r="G8" s="704"/>
      <c r="H8" s="704"/>
      <c r="I8" s="705"/>
      <c r="J8" s="705"/>
      <c r="K8" s="704"/>
      <c r="L8" s="704"/>
      <c r="N8" s="714"/>
      <c r="O8" s="697" t="s">
        <v>321</v>
      </c>
      <c r="P8" s="698"/>
      <c r="Q8" s="704" t="str">
        <f>CUST_Geral_M_OBRA!D7</f>
        <v>Rua Cassiopeia, n° 86, Taquara - RJ</v>
      </c>
      <c r="R8" s="705"/>
      <c r="S8" s="704"/>
      <c r="T8" s="704"/>
      <c r="U8" s="705"/>
      <c r="V8" s="705"/>
      <c r="W8" s="704"/>
      <c r="X8" s="704"/>
    </row>
    <row r="9" spans="2:24" x14ac:dyDescent="0.2">
      <c r="B9" s="714"/>
      <c r="C9" s="697" t="s">
        <v>319</v>
      </c>
      <c r="D9" s="698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714"/>
      <c r="O9" s="697" t="s">
        <v>319</v>
      </c>
      <c r="P9" s="698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715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715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99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99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700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700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700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700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700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700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700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700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700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700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700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700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702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703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703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703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703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703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703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703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703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703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703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703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703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703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703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703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703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703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703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703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703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703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703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703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703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703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703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701"/>
    </row>
    <row r="46" spans="2:8" x14ac:dyDescent="0.2">
      <c r="B46" s="701"/>
    </row>
    <row r="47" spans="2:8" x14ac:dyDescent="0.2">
      <c r="B47" s="701"/>
    </row>
    <row r="48" spans="2:8" x14ac:dyDescent="0.2">
      <c r="B48" s="701"/>
    </row>
    <row r="49" spans="2:2" x14ac:dyDescent="0.2">
      <c r="B49" s="701"/>
    </row>
    <row r="50" spans="2:2" x14ac:dyDescent="0.2">
      <c r="B50" s="701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717" t="s">
        <v>322</v>
      </c>
      <c r="C2" s="718"/>
      <c r="D2" s="718"/>
      <c r="E2" s="718"/>
      <c r="F2" s="718"/>
      <c r="G2" s="718"/>
      <c r="H2" s="718"/>
      <c r="I2" s="719"/>
      <c r="K2" s="717" t="s">
        <v>322</v>
      </c>
      <c r="L2" s="718"/>
      <c r="M2" s="718"/>
      <c r="N2" s="718"/>
      <c r="O2" s="718"/>
      <c r="P2" s="718"/>
      <c r="Q2" s="718"/>
      <c r="R2" s="719"/>
    </row>
    <row r="3" spans="2:18" x14ac:dyDescent="0.2">
      <c r="B3" s="723" t="s">
        <v>621</v>
      </c>
      <c r="C3" s="710"/>
      <c r="D3" s="710"/>
      <c r="E3" s="710"/>
      <c r="F3" s="710"/>
      <c r="G3" s="710"/>
      <c r="H3" s="710"/>
      <c r="I3" s="724"/>
      <c r="K3" s="723" t="s">
        <v>622</v>
      </c>
      <c r="L3" s="710"/>
      <c r="M3" s="710"/>
      <c r="N3" s="710"/>
      <c r="O3" s="710"/>
      <c r="P3" s="710"/>
      <c r="Q3" s="710"/>
      <c r="R3" s="724"/>
    </row>
    <row r="4" spans="2:18" x14ac:dyDescent="0.2">
      <c r="B4" s="725"/>
      <c r="C4" s="726"/>
      <c r="D4" s="726"/>
      <c r="E4" s="726"/>
      <c r="F4" s="726"/>
      <c r="G4" s="726"/>
      <c r="H4" s="726"/>
      <c r="I4" s="727"/>
      <c r="K4" s="725"/>
      <c r="L4" s="726"/>
      <c r="M4" s="726"/>
      <c r="N4" s="726"/>
      <c r="O4" s="726"/>
      <c r="P4" s="726"/>
      <c r="Q4" s="726"/>
      <c r="R4" s="727"/>
    </row>
    <row r="5" spans="2:18" x14ac:dyDescent="0.2">
      <c r="B5" s="512" t="s">
        <v>320</v>
      </c>
      <c r="C5" s="728" t="str">
        <f>CUST_Geral_M_OBRA!$D$6</f>
        <v>Reforma de imóvel em Jacarepaguá</v>
      </c>
      <c r="D5" s="728"/>
      <c r="E5" s="728"/>
      <c r="F5" s="728"/>
      <c r="G5" s="728"/>
      <c r="H5" s="728"/>
      <c r="I5" s="729"/>
      <c r="K5" s="512" t="s">
        <v>320</v>
      </c>
      <c r="L5" s="728" t="str">
        <f>CUST_Geral_M_OBRA!$D$6</f>
        <v>Reforma de imóvel em Jacarepaguá</v>
      </c>
      <c r="M5" s="728"/>
      <c r="N5" s="728"/>
      <c r="O5" s="728"/>
      <c r="P5" s="728"/>
      <c r="Q5" s="728"/>
      <c r="R5" s="729"/>
    </row>
    <row r="6" spans="2:18" x14ac:dyDescent="0.2">
      <c r="B6" s="512" t="s">
        <v>321</v>
      </c>
      <c r="C6" s="730" t="str">
        <f>CUST_Geral_M_OBRA!$D$7</f>
        <v>Rua Cassiopeia, n° 86, Taquara - RJ</v>
      </c>
      <c r="D6" s="730"/>
      <c r="E6" s="730"/>
      <c r="F6" s="730"/>
      <c r="G6" s="730"/>
      <c r="H6" s="730"/>
      <c r="I6" s="731"/>
      <c r="K6" s="512" t="s">
        <v>321</v>
      </c>
      <c r="L6" s="730" t="str">
        <f>CUST_Geral_M_OBRA!$D$7</f>
        <v>Rua Cassiopeia, n° 86, Taquara - RJ</v>
      </c>
      <c r="M6" s="730"/>
      <c r="N6" s="730"/>
      <c r="O6" s="730"/>
      <c r="P6" s="730"/>
      <c r="Q6" s="730"/>
      <c r="R6" s="731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720" t="s">
        <v>617</v>
      </c>
      <c r="C10" s="721"/>
      <c r="D10" s="721"/>
      <c r="E10" s="721"/>
      <c r="F10" s="721"/>
      <c r="G10" s="721"/>
      <c r="H10" s="721"/>
      <c r="I10" s="722"/>
      <c r="K10" s="720" t="s">
        <v>617</v>
      </c>
      <c r="L10" s="721"/>
      <c r="M10" s="721"/>
      <c r="N10" s="721"/>
      <c r="O10" s="721"/>
      <c r="P10" s="721"/>
      <c r="Q10" s="721"/>
      <c r="R10" s="722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720" t="s">
        <v>618</v>
      </c>
      <c r="C45" s="721"/>
      <c r="D45" s="721"/>
      <c r="E45" s="721"/>
      <c r="F45" s="721"/>
      <c r="G45" s="721"/>
      <c r="H45" s="721"/>
      <c r="I45" s="722"/>
      <c r="K45" s="720" t="s">
        <v>618</v>
      </c>
      <c r="L45" s="721"/>
      <c r="M45" s="721"/>
      <c r="N45" s="721"/>
      <c r="O45" s="721"/>
      <c r="P45" s="721"/>
      <c r="Q45" s="721"/>
      <c r="R45" s="722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720" t="s">
        <v>619</v>
      </c>
      <c r="C80" s="721"/>
      <c r="D80" s="721"/>
      <c r="E80" s="721"/>
      <c r="F80" s="721"/>
      <c r="G80" s="721"/>
      <c r="H80" s="721"/>
      <c r="I80" s="722"/>
      <c r="K80" s="720" t="s">
        <v>619</v>
      </c>
      <c r="L80" s="721"/>
      <c r="M80" s="721"/>
      <c r="N80" s="721"/>
      <c r="O80" s="721"/>
      <c r="P80" s="721"/>
      <c r="Q80" s="721"/>
      <c r="R80" s="722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720" t="s">
        <v>620</v>
      </c>
      <c r="C115" s="721"/>
      <c r="D115" s="721"/>
      <c r="E115" s="721"/>
      <c r="F115" s="721"/>
      <c r="G115" s="721"/>
      <c r="H115" s="721"/>
      <c r="I115" s="722"/>
      <c r="K115" s="720" t="s">
        <v>620</v>
      </c>
      <c r="L115" s="721"/>
      <c r="M115" s="721"/>
      <c r="N115" s="721"/>
      <c r="O115" s="721"/>
      <c r="P115" s="721"/>
      <c r="Q115" s="721"/>
      <c r="R115" s="722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2022-08-04T01:28:03Z</dcterms:modified>
</cp:coreProperties>
</file>