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562e75ac358fe52/UNI/IFE/"/>
    </mc:Choice>
  </mc:AlternateContent>
  <xr:revisionPtr revIDLastSave="16" documentId="11_037E1FF20C454D53452789ED1731C4C7D1583E89" xr6:coauthVersionLast="47" xr6:coauthVersionMax="47" xr10:uidLastSave="{75F11DB9-AEFC-40A9-9298-2ACBDE4880EE}"/>
  <bookViews>
    <workbookView xWindow="-120" yWindow="-120" windowWidth="29040" windowHeight="15840" activeTab="1" xr2:uid="{00000000-000D-0000-FFFF-FFFF00000000}"/>
  </bookViews>
  <sheets>
    <sheet name="Data" sheetId="1" r:id="rId1"/>
    <sheet name="YtM" sheetId="2" r:id="rId2"/>
    <sheet name="NS" sheetId="3" r:id="rId3"/>
    <sheet name="Duration" sheetId="4" r:id="rId4"/>
  </sheets>
  <definedNames>
    <definedName name="EksterneData_1" localSheetId="0" hidden="1">Data!$A$1:$AK$12</definedName>
    <definedName name="solver_adj" localSheetId="2" hidden="1">NS!$E$2:$E$5</definedName>
    <definedName name="solver_adj" localSheetId="1" hidden="1">YtM!$C$2:$C$12</definedName>
    <definedName name="solver_cvg" localSheetId="2" hidden="1">0.00001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NS!$H$2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1</definedName>
    <definedName name="solver_msl" localSheetId="1" hidden="1">2</definedName>
    <definedName name="solver_neg" localSheetId="2" hidden="1">2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NS!$H$2</definedName>
    <definedName name="solver_opt" localSheetId="1" hidden="1">YtM!$C$14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1</definedName>
    <definedName name="solver_rhs1" localSheetId="2" hidden="1">0.00001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2" i="4" l="1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E12" i="4"/>
  <c r="F12" i="4" s="1" a="1"/>
  <c r="F12" i="4" s="1"/>
  <c r="G12" i="4" s="1"/>
  <c r="D12" i="4"/>
  <c r="C12" i="4"/>
  <c r="B12" i="4"/>
  <c r="A12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E11" i="4"/>
  <c r="D11" i="4"/>
  <c r="C11" i="4"/>
  <c r="B11" i="4"/>
  <c r="A11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E10" i="4"/>
  <c r="D10" i="4"/>
  <c r="C10" i="4"/>
  <c r="B10" i="4"/>
  <c r="A10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E9" i="4"/>
  <c r="D9" i="4"/>
  <c r="C9" i="4"/>
  <c r="B9" i="4"/>
  <c r="A9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E8" i="4"/>
  <c r="F8" i="4" s="1" a="1"/>
  <c r="F8" i="4" s="1"/>
  <c r="G8" i="4" s="1"/>
  <c r="D8" i="4"/>
  <c r="C8" i="4"/>
  <c r="B8" i="4"/>
  <c r="A8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E7" i="4"/>
  <c r="D7" i="4"/>
  <c r="C7" i="4"/>
  <c r="B7" i="4"/>
  <c r="A7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E6" i="4"/>
  <c r="D6" i="4"/>
  <c r="C6" i="4"/>
  <c r="B6" i="4"/>
  <c r="A6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E5" i="4"/>
  <c r="D5" i="4"/>
  <c r="C5" i="4"/>
  <c r="B5" i="4"/>
  <c r="A5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E4" i="4"/>
  <c r="F4" i="4" s="1" a="1"/>
  <c r="F4" i="4" s="1"/>
  <c r="G4" i="4" s="1"/>
  <c r="D4" i="4"/>
  <c r="C4" i="4"/>
  <c r="B4" i="4"/>
  <c r="A4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E3" i="4"/>
  <c r="D3" i="4"/>
  <c r="C3" i="4"/>
  <c r="B3" i="4"/>
  <c r="A3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E2" i="4"/>
  <c r="D2" i="4"/>
  <c r="C2" i="4"/>
  <c r="B2" i="4"/>
  <c r="A2" i="4"/>
  <c r="AR1" i="4"/>
  <c r="AR13" i="4" s="1"/>
  <c r="AQ1" i="4"/>
  <c r="AQ13" i="4" s="1"/>
  <c r="AP1" i="4"/>
  <c r="AP13" i="4" s="1"/>
  <c r="AO1" i="4"/>
  <c r="AO13" i="4" s="1"/>
  <c r="AN1" i="4"/>
  <c r="AN13" i="4" s="1"/>
  <c r="AM1" i="4"/>
  <c r="AM13" i="4" s="1"/>
  <c r="AL1" i="4"/>
  <c r="AL13" i="4" s="1"/>
  <c r="AK1" i="4"/>
  <c r="AK13" i="4" s="1"/>
  <c r="AJ1" i="4"/>
  <c r="AJ13" i="4" s="1"/>
  <c r="AI1" i="4"/>
  <c r="AI13" i="4" s="1"/>
  <c r="AH1" i="4"/>
  <c r="AH13" i="4" s="1"/>
  <c r="AG1" i="4"/>
  <c r="AG13" i="4" s="1"/>
  <c r="AF1" i="4"/>
  <c r="AF13" i="4" s="1"/>
  <c r="AE1" i="4"/>
  <c r="AE13" i="4" s="1"/>
  <c r="AD1" i="4"/>
  <c r="AD13" i="4" s="1"/>
  <c r="AC1" i="4"/>
  <c r="AC13" i="4" s="1"/>
  <c r="AB1" i="4"/>
  <c r="AB13" i="4" s="1"/>
  <c r="AA1" i="4"/>
  <c r="AA13" i="4" s="1"/>
  <c r="Z1" i="4"/>
  <c r="Z13" i="4" s="1"/>
  <c r="Y1" i="4"/>
  <c r="Y13" i="4" s="1"/>
  <c r="X1" i="4"/>
  <c r="X13" i="4" s="1"/>
  <c r="W1" i="4"/>
  <c r="W13" i="4" s="1"/>
  <c r="V1" i="4"/>
  <c r="V13" i="4" s="1"/>
  <c r="U1" i="4"/>
  <c r="U13" i="4" s="1"/>
  <c r="T1" i="4"/>
  <c r="T13" i="4" s="1"/>
  <c r="S1" i="4"/>
  <c r="S13" i="4" s="1"/>
  <c r="R1" i="4"/>
  <c r="R13" i="4" s="1"/>
  <c r="Q1" i="4"/>
  <c r="Q13" i="4" s="1"/>
  <c r="P1" i="4"/>
  <c r="P13" i="4" s="1"/>
  <c r="O1" i="4"/>
  <c r="O13" i="4" s="1"/>
  <c r="N1" i="4"/>
  <c r="N13" i="4" s="1"/>
  <c r="M1" i="4"/>
  <c r="D1" i="4"/>
  <c r="C1" i="4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E12" i="2" s="1"/>
  <c r="F12" i="2"/>
  <c r="D12" i="2"/>
  <c r="B12" i="2"/>
  <c r="A12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E11" i="2" s="1"/>
  <c r="F11" i="2"/>
  <c r="D11" i="2"/>
  <c r="B11" i="2"/>
  <c r="A11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E10" i="2" s="1"/>
  <c r="F10" i="2"/>
  <c r="D10" i="2"/>
  <c r="B10" i="2"/>
  <c r="A10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E9" i="2" s="1"/>
  <c r="F9" i="2"/>
  <c r="D9" i="2"/>
  <c r="B9" i="2"/>
  <c r="A9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E8" i="2" s="1"/>
  <c r="F8" i="2"/>
  <c r="D8" i="2"/>
  <c r="B8" i="2"/>
  <c r="A8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E7" i="2" s="1"/>
  <c r="F7" i="2"/>
  <c r="D7" i="2"/>
  <c r="B7" i="2"/>
  <c r="A7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E6" i="2" s="1"/>
  <c r="F6" i="2"/>
  <c r="D6" i="2"/>
  <c r="B6" i="2"/>
  <c r="A6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E5" i="2" s="1"/>
  <c r="F5" i="2"/>
  <c r="D5" i="2"/>
  <c r="B5" i="2"/>
  <c r="A5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E4" i="2" s="1"/>
  <c r="F4" i="2"/>
  <c r="D4" i="2"/>
  <c r="B4" i="2"/>
  <c r="A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E3" i="2" s="1"/>
  <c r="F3" i="2"/>
  <c r="D3" i="2"/>
  <c r="B3" i="2"/>
  <c r="A3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E2" i="2" s="1"/>
  <c r="F2" i="2"/>
  <c r="D2" i="2"/>
  <c r="B2" i="2"/>
  <c r="A2" i="2"/>
  <c r="D1" i="2"/>
  <c r="B1" i="2"/>
  <c r="A1" i="2"/>
  <c r="A1" i="3" s="1" a="1"/>
  <c r="I4" i="4" l="1"/>
  <c r="H4" i="4" a="1"/>
  <c r="H4" i="4" s="1"/>
  <c r="J4" i="4" s="1"/>
  <c r="A12" i="3"/>
  <c r="C10" i="3"/>
  <c r="A8" i="3"/>
  <c r="B5" i="3"/>
  <c r="F5" i="3" s="1"/>
  <c r="D5" i="3" s="1"/>
  <c r="C2" i="3"/>
  <c r="C11" i="3"/>
  <c r="B10" i="3"/>
  <c r="F10" i="3" s="1"/>
  <c r="D10" i="3" s="1"/>
  <c r="A9" i="3"/>
  <c r="C7" i="3"/>
  <c r="B6" i="3"/>
  <c r="F6" i="3" s="1"/>
  <c r="D6" i="3" s="1"/>
  <c r="A5" i="3"/>
  <c r="C3" i="3"/>
  <c r="B2" i="3"/>
  <c r="F2" i="3" s="1"/>
  <c r="D2" i="3" s="1"/>
  <c r="C12" i="3"/>
  <c r="B11" i="3"/>
  <c r="F11" i="3" s="1"/>
  <c r="D11" i="3" s="1"/>
  <c r="A10" i="3"/>
  <c r="C8" i="3"/>
  <c r="A6" i="3"/>
  <c r="B3" i="3"/>
  <c r="F3" i="3" s="1"/>
  <c r="D3" i="3" s="1"/>
  <c r="B12" i="3"/>
  <c r="F12" i="3" s="1"/>
  <c r="D12" i="3" s="1"/>
  <c r="A11" i="3"/>
  <c r="C9" i="3"/>
  <c r="B8" i="3"/>
  <c r="F8" i="3" s="1"/>
  <c r="D8" i="3" s="1"/>
  <c r="A7" i="3"/>
  <c r="C5" i="3"/>
  <c r="B4" i="3"/>
  <c r="F4" i="3" s="1"/>
  <c r="D4" i="3" s="1"/>
  <c r="A3" i="3"/>
  <c r="C1" i="3"/>
  <c r="B9" i="3"/>
  <c r="F9" i="3" s="1"/>
  <c r="D9" i="3" s="1"/>
  <c r="C6" i="3"/>
  <c r="A4" i="3"/>
  <c r="B1" i="3"/>
  <c r="B7" i="3"/>
  <c r="F7" i="3" s="1"/>
  <c r="D7" i="3" s="1"/>
  <c r="C4" i="3"/>
  <c r="A2" i="3"/>
  <c r="A1" i="3"/>
  <c r="C14" i="2"/>
  <c r="H12" i="4" a="1"/>
  <c r="H12" i="4" s="1"/>
  <c r="J12" i="4" s="1"/>
  <c r="H6" i="4" a="1"/>
  <c r="H6" i="4" s="1"/>
  <c r="J6" i="4" s="1"/>
  <c r="I8" i="4"/>
  <c r="H10" i="4" a="1"/>
  <c r="H10" i="4" s="1"/>
  <c r="J10" i="4" s="1"/>
  <c r="K11" i="4" a="1"/>
  <c r="K11" i="4" s="1"/>
  <c r="I12" i="4"/>
  <c r="F6" i="4" a="1"/>
  <c r="F6" i="4" s="1"/>
  <c r="G6" i="4" s="1"/>
  <c r="F3" i="4" a="1"/>
  <c r="F3" i="4" s="1"/>
  <c r="G3" i="4" s="1"/>
  <c r="F7" i="4" a="1"/>
  <c r="F7" i="4" s="1"/>
  <c r="G7" i="4" s="1"/>
  <c r="K10" i="4" a="1"/>
  <c r="K10" i="4" s="1"/>
  <c r="F11" i="4" a="1"/>
  <c r="F11" i="4" s="1"/>
  <c r="G11" i="4" s="1"/>
  <c r="M13" i="4"/>
  <c r="H8" i="4" s="1" a="1"/>
  <c r="H8" i="4" s="1"/>
  <c r="J8" i="4" s="1"/>
  <c r="F10" i="4" a="1"/>
  <c r="F10" i="4" s="1"/>
  <c r="G10" i="4" s="1"/>
  <c r="F2" i="4" a="1"/>
  <c r="F2" i="4" s="1"/>
  <c r="G2" i="4" s="1"/>
  <c r="I2" i="4" s="1"/>
  <c r="K4" i="4" a="1"/>
  <c r="K4" i="4" s="1"/>
  <c r="L4" i="4" s="1"/>
  <c r="F5" i="4" a="1"/>
  <c r="F5" i="4" s="1"/>
  <c r="G5" i="4" s="1"/>
  <c r="K8" i="4" a="1"/>
  <c r="K8" i="4" s="1"/>
  <c r="L8" i="4" s="1"/>
  <c r="F9" i="4" a="1"/>
  <c r="F9" i="4" s="1"/>
  <c r="G9" i="4" s="1"/>
  <c r="I3" i="4" l="1"/>
  <c r="H2" i="3" a="1"/>
  <c r="H2" i="3" s="1"/>
  <c r="I6" i="4"/>
  <c r="L10" i="4"/>
  <c r="I10" i="4"/>
  <c r="L7" i="4"/>
  <c r="I7" i="4"/>
  <c r="L11" i="4"/>
  <c r="I11" i="4"/>
  <c r="L9" i="4"/>
  <c r="I9" i="4"/>
  <c r="I5" i="4"/>
  <c r="H11" i="4" a="1"/>
  <c r="H11" i="4" s="1"/>
  <c r="J11" i="4" s="1"/>
  <c r="K7" i="4" a="1"/>
  <c r="K7" i="4" s="1"/>
  <c r="H7" i="4" a="1"/>
  <c r="H7" i="4" s="1"/>
  <c r="J7" i="4" s="1"/>
  <c r="K3" i="4" a="1"/>
  <c r="K3" i="4" s="1"/>
  <c r="L3" i="4" s="1"/>
  <c r="H9" i="4" a="1"/>
  <c r="H9" i="4" s="1"/>
  <c r="J9" i="4" s="1"/>
  <c r="K5" i="4" a="1"/>
  <c r="K5" i="4" s="1"/>
  <c r="L5" i="4" s="1"/>
  <c r="K2" i="4" a="1"/>
  <c r="K2" i="4" s="1"/>
  <c r="K9" i="4" a="1"/>
  <c r="K9" i="4" s="1"/>
  <c r="H5" i="4" a="1"/>
  <c r="H5" i="4" s="1"/>
  <c r="J5" i="4" s="1"/>
  <c r="H2" i="4" a="1"/>
  <c r="H2" i="4" s="1"/>
  <c r="J2" i="4" s="1"/>
  <c r="H3" i="4" a="1"/>
  <c r="H3" i="4" s="1"/>
  <c r="J3" i="4" s="1"/>
  <c r="K6" i="4" a="1"/>
  <c r="K6" i="4" s="1"/>
  <c r="L6" i="4" s="1"/>
  <c r="K12" i="4" a="1"/>
  <c r="K12" i="4" s="1"/>
  <c r="L1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Wolff</author>
  </authors>
  <commentList>
    <comment ref="F1" authorId="0" shapeId="0" xr:uid="{C98A8195-A7CF-4CDB-9717-013BA8ACD729}">
      <text>
        <r>
          <rPr>
            <b/>
            <sz val="9"/>
            <color indexed="81"/>
            <rFont val="Tahoma"/>
            <family val="2"/>
          </rPr>
          <t>Jonas Wolff:</t>
        </r>
        <r>
          <rPr>
            <sz val="9"/>
            <color indexed="81"/>
            <rFont val="Tahoma"/>
            <family val="2"/>
          </rPr>
          <t xml:space="preserve">
This is the parts to be summed i.e. C_i/(1+y_t(T))^(i-t)</t>
        </r>
      </text>
    </comment>
    <comment ref="C14" authorId="0" shapeId="0" xr:uid="{F6DF7A32-567F-4644-91E0-70D5801D248C}">
      <text>
        <r>
          <rPr>
            <b/>
            <sz val="9"/>
            <color indexed="81"/>
            <rFont val="Tahoma"/>
            <family val="2"/>
          </rPr>
          <t>Jonas Wolff:</t>
        </r>
        <r>
          <rPr>
            <sz val="9"/>
            <color indexed="81"/>
            <rFont val="Tahoma"/>
            <family val="2"/>
          </rPr>
          <t xml:space="preserve">
This is the Optimized Least Squared (OLS) objective function, which is want to minimize so the sum equals the dirty price.
You have to install the "solver" Add-inn in excel and choose the YtM as your vector
"Solver" can be installed at "Files"&gt;"settings" and then under the add-in tab, once installed it will appear under the "Data" tab in the upper tool bar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Wolff</author>
  </authors>
  <commentList>
    <comment ref="H2" authorId="0" shapeId="0" xr:uid="{ABE3208F-BC69-4ACC-A155-0F20C4B7BB4F}">
      <text>
        <r>
          <rPr>
            <b/>
            <sz val="9"/>
            <color indexed="81"/>
            <rFont val="Tahoma"/>
            <family val="2"/>
          </rPr>
          <t>Jonas Wolff:</t>
        </r>
        <r>
          <rPr>
            <sz val="9"/>
            <color indexed="81"/>
            <rFont val="Tahoma"/>
            <family val="2"/>
          </rPr>
          <t xml:space="preserve">
Again use solver to minimize the target</t>
        </r>
      </text>
    </comment>
  </commentList>
</comments>
</file>

<file path=xl/sharedStrings.xml><?xml version="1.0" encoding="utf-8"?>
<sst xmlns="http://schemas.openxmlformats.org/spreadsheetml/2006/main" count="67" uniqueCount="62">
  <si>
    <t>Navn</t>
  </si>
  <si>
    <t>Kupon</t>
  </si>
  <si>
    <t>Dirty Price</t>
  </si>
  <si>
    <t>Udløbsdato</t>
  </si>
  <si>
    <t>Maturity</t>
  </si>
  <si>
    <t>3St.l. 21 GB</t>
  </si>
  <si>
    <t>DANSKE STAT 2022</t>
  </si>
  <si>
    <t>1,5St.l.23 GB</t>
  </si>
  <si>
    <t>7 St.l 24 GB</t>
  </si>
  <si>
    <t>Danske Stat 2024</t>
  </si>
  <si>
    <t>Danske Stat 2025</t>
  </si>
  <si>
    <t>Danske Stat 2027</t>
  </si>
  <si>
    <t>DANSKE STAT 2029</t>
  </si>
  <si>
    <t>Danske Stat 2031</t>
  </si>
  <si>
    <t>4,5 St.l 39 GB</t>
  </si>
  <si>
    <t>Danske Stat 2052</t>
  </si>
  <si>
    <t>YtM</t>
  </si>
  <si>
    <t>Calc_price</t>
  </si>
  <si>
    <t>Calc_2021</t>
  </si>
  <si>
    <t>Calc_2022</t>
  </si>
  <si>
    <t>Calc_2023</t>
  </si>
  <si>
    <t>Calc_2024</t>
  </si>
  <si>
    <t>Calc_2025</t>
  </si>
  <si>
    <t>Calc_2026</t>
  </si>
  <si>
    <t>Calc_2027</t>
  </si>
  <si>
    <t>Calc_2028</t>
  </si>
  <si>
    <t>Calc_2029</t>
  </si>
  <si>
    <t>Calc_2030</t>
  </si>
  <si>
    <t>Calc_2031</t>
  </si>
  <si>
    <t>Calc_2032</t>
  </si>
  <si>
    <t>Calc_2033</t>
  </si>
  <si>
    <t>Calc_2034</t>
  </si>
  <si>
    <t>Calc_2035</t>
  </si>
  <si>
    <t>Calc_2036</t>
  </si>
  <si>
    <t>Calc_2037</t>
  </si>
  <si>
    <t>Calc_2038</t>
  </si>
  <si>
    <t>Calc_2039</t>
  </si>
  <si>
    <t>Calc_2040</t>
  </si>
  <si>
    <t>Calc_2041</t>
  </si>
  <si>
    <t>Calc_2042</t>
  </si>
  <si>
    <t>Calc_2043</t>
  </si>
  <si>
    <t>Calc_2044</t>
  </si>
  <si>
    <t>Calc_2045</t>
  </si>
  <si>
    <t>Calc_2046</t>
  </si>
  <si>
    <t>Calc_2047</t>
  </si>
  <si>
    <t>Calc_2048</t>
  </si>
  <si>
    <t>Calc_2049</t>
  </si>
  <si>
    <t>Calc_2050</t>
  </si>
  <si>
    <t>Calc_2051</t>
  </si>
  <si>
    <t>Calc_2052</t>
  </si>
  <si>
    <t>target</t>
  </si>
  <si>
    <t>NS</t>
  </si>
  <si>
    <t>Theta</t>
  </si>
  <si>
    <t>T</t>
  </si>
  <si>
    <t>Today</t>
  </si>
  <si>
    <t>Macaulay</t>
  </si>
  <si>
    <t>Modified</t>
  </si>
  <si>
    <t>Fisher-Weil</t>
  </si>
  <si>
    <t>MOD_DIFF</t>
  </si>
  <si>
    <t>FW_DIFF</t>
  </si>
  <si>
    <t>Convexity</t>
  </si>
  <si>
    <t>Apprx. relative change 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</si>
</sst>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Yield curve + 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YtM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NS!$B$2:$B$12</c:f>
              <c:numCache>
                <c:formatCode>m/d/yyyy</c:formatCode>
                <c:ptCount val="11"/>
                <c:pt idx="0">
                  <c:v>44515</c:v>
                </c:pt>
                <c:pt idx="1">
                  <c:v>44880</c:v>
                </c:pt>
                <c:pt idx="2">
                  <c:v>45245</c:v>
                </c:pt>
                <c:pt idx="3">
                  <c:v>45606</c:v>
                </c:pt>
                <c:pt idx="4">
                  <c:v>45611</c:v>
                </c:pt>
                <c:pt idx="5">
                  <c:v>45976</c:v>
                </c:pt>
                <c:pt idx="6">
                  <c:v>46706</c:v>
                </c:pt>
                <c:pt idx="7">
                  <c:v>47437</c:v>
                </c:pt>
                <c:pt idx="8">
                  <c:v>48167</c:v>
                </c:pt>
                <c:pt idx="9">
                  <c:v>51089</c:v>
                </c:pt>
                <c:pt idx="10">
                  <c:v>55838</c:v>
                </c:pt>
              </c:numCache>
            </c:numRef>
          </c:xVal>
          <c:yVal>
            <c:numRef>
              <c:f>NS!$C$2:$C$12</c:f>
              <c:numCache>
                <c:formatCode>General</c:formatCode>
                <c:ptCount val="11"/>
                <c:pt idx="0">
                  <c:v>-9.5977497944556532E-3</c:v>
                </c:pt>
                <c:pt idx="1">
                  <c:v>-5.7444357735716919E-3</c:v>
                </c:pt>
                <c:pt idx="2">
                  <c:v>-5.8652912070621694E-3</c:v>
                </c:pt>
                <c:pt idx="3">
                  <c:v>-5.4004123277492837E-3</c:v>
                </c:pt>
                <c:pt idx="4">
                  <c:v>-5.4024765540036258E-3</c:v>
                </c:pt>
                <c:pt idx="5">
                  <c:v>-4.6247980577865094E-3</c:v>
                </c:pt>
                <c:pt idx="6">
                  <c:v>-3.4301251844549348E-3</c:v>
                </c:pt>
                <c:pt idx="7">
                  <c:v>-1.993306775658862E-3</c:v>
                </c:pt>
                <c:pt idx="8">
                  <c:v>-8.2758451712732406E-4</c:v>
                </c:pt>
                <c:pt idx="9">
                  <c:v>1.595376678459463E-3</c:v>
                </c:pt>
                <c:pt idx="10">
                  <c:v>4.0742942785887961E-3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F-47B1-A24F-3A2904B0FDDB}"/>
            </c:ext>
          </c:extLst>
        </c:ser>
        <c:ser>
          <c:idx val="1"/>
          <c:order val="1"/>
          <c:tx>
            <c:v>NS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NS!$B$2:$B$12</c:f>
              <c:numCache>
                <c:formatCode>m/d/yyyy</c:formatCode>
                <c:ptCount val="11"/>
                <c:pt idx="0">
                  <c:v>44515</c:v>
                </c:pt>
                <c:pt idx="1">
                  <c:v>44880</c:v>
                </c:pt>
                <c:pt idx="2">
                  <c:v>45245</c:v>
                </c:pt>
                <c:pt idx="3">
                  <c:v>45606</c:v>
                </c:pt>
                <c:pt idx="4">
                  <c:v>45611</c:v>
                </c:pt>
                <c:pt idx="5">
                  <c:v>45976</c:v>
                </c:pt>
                <c:pt idx="6">
                  <c:v>46706</c:v>
                </c:pt>
                <c:pt idx="7">
                  <c:v>47437</c:v>
                </c:pt>
                <c:pt idx="8">
                  <c:v>48167</c:v>
                </c:pt>
                <c:pt idx="9">
                  <c:v>51089</c:v>
                </c:pt>
                <c:pt idx="10">
                  <c:v>55838</c:v>
                </c:pt>
              </c:numCache>
            </c:numRef>
          </c:xVal>
          <c:yVal>
            <c:numRef>
              <c:f>NS!$D$2:$D$12</c:f>
              <c:numCache>
                <c:formatCode>General</c:formatCode>
                <c:ptCount val="11"/>
                <c:pt idx="0">
                  <c:v>-8.3172124925669968E-3</c:v>
                </c:pt>
                <c:pt idx="1">
                  <c:v>-7.2300976051599139E-3</c:v>
                </c:pt>
                <c:pt idx="2">
                  <c:v>-6.2426119988884324E-3</c:v>
                </c:pt>
                <c:pt idx="3">
                  <c:v>-5.3539156950436362E-3</c:v>
                </c:pt>
                <c:pt idx="4">
                  <c:v>-5.3421781272280913E-3</c:v>
                </c:pt>
                <c:pt idx="5">
                  <c:v>-4.5245842314394873E-3</c:v>
                </c:pt>
                <c:pt idx="6">
                  <c:v>-3.0985845227615009E-3</c:v>
                </c:pt>
                <c:pt idx="7">
                  <c:v>-1.9055502643971665E-3</c:v>
                </c:pt>
                <c:pt idx="8">
                  <c:v>-9.0485937469435751E-4</c:v>
                </c:pt>
                <c:pt idx="9">
                  <c:v>1.798512712955571E-3</c:v>
                </c:pt>
                <c:pt idx="10">
                  <c:v>3.9045724312706843E-3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F-47B1-A24F-3A2904B0F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8047"/>
        <c:axId val="10959743"/>
      </c:scatterChart>
      <c:valAx>
        <c:axId val="10978047"/>
        <c:scaling>
          <c:orientation val="minMax"/>
          <c:min val="4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959743"/>
        <c:crosses val="autoZero"/>
        <c:crossBetween val="midCat"/>
      </c:valAx>
      <c:valAx>
        <c:axId val="109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978047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Durations - Macaulay</a:t>
            </a:r>
            <a:r>
              <a:rPr lang="da-DK" baseline="0"/>
              <a:t> standard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Duration!$I$1</c:f>
              <c:strCache>
                <c:ptCount val="1"/>
                <c:pt idx="0">
                  <c:v>MOD_DIFF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Duration!$D$2:$D$12</c:f>
              <c:numCache>
                <c:formatCode>General</c:formatCode>
                <c:ptCount val="11"/>
                <c:pt idx="0">
                  <c:v>0.1752260484472645</c:v>
                </c:pt>
                <c:pt idx="1">
                  <c:v>1.17456210599807</c:v>
                </c:pt>
                <c:pt idx="2">
                  <c:v>2.1738981635488752</c:v>
                </c:pt>
                <c:pt idx="3">
                  <c:v>3.1622825930717262</c:v>
                </c:pt>
                <c:pt idx="4">
                  <c:v>3.1759721281066691</c:v>
                </c:pt>
                <c:pt idx="5">
                  <c:v>4.1753081856574754</c:v>
                </c:pt>
                <c:pt idx="6">
                  <c:v>6.1739803007590854</c:v>
                </c:pt>
                <c:pt idx="7">
                  <c:v>8.175390322867683</c:v>
                </c:pt>
                <c:pt idx="8">
                  <c:v>10.17406243796929</c:v>
                </c:pt>
                <c:pt idx="9">
                  <c:v>18.174226712389711</c:v>
                </c:pt>
                <c:pt idx="10">
                  <c:v>31.17654708857814</c:v>
                </c:pt>
              </c:numCache>
            </c:numRef>
          </c:xVal>
          <c:yVal>
            <c:numRef>
              <c:f>Duration!$I$2:$I$12</c:f>
              <c:numCache>
                <c:formatCode>General</c:formatCode>
                <c:ptCount val="11"/>
                <c:pt idx="0">
                  <c:v>1.6992016378169217E-3</c:v>
                </c:pt>
                <c:pt idx="1">
                  <c:v>6.7763983961459662E-3</c:v>
                </c:pt>
                <c:pt idx="2">
                  <c:v>1.2582645879393617E-2</c:v>
                </c:pt>
                <c:pt idx="3">
                  <c:v>1.5478880146119867E-2</c:v>
                </c:pt>
                <c:pt idx="4">
                  <c:v>1.7247894782848494E-2</c:v>
                </c:pt>
                <c:pt idx="5">
                  <c:v>1.8661929279542022E-2</c:v>
                </c:pt>
                <c:pt idx="6">
                  <c:v>2.0910961378457493E-2</c:v>
                </c:pt>
                <c:pt idx="7">
                  <c:v>1.5988232049581441E-2</c:v>
                </c:pt>
                <c:pt idx="8">
                  <c:v>8.4279309384580614E-3</c:v>
                </c:pt>
                <c:pt idx="9">
                  <c:v>-2.2256204920974909E-2</c:v>
                </c:pt>
                <c:pt idx="10">
                  <c:v>-0.12145024766045509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A-455F-A0DB-0B7DD8C290F0}"/>
            </c:ext>
          </c:extLst>
        </c:ser>
        <c:ser>
          <c:idx val="1"/>
          <c:order val="1"/>
          <c:tx>
            <c:strRef>
              <c:f>Duration!$J$1</c:f>
              <c:strCache>
                <c:ptCount val="1"/>
                <c:pt idx="0">
                  <c:v>FW_DIFF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Duration!$D$2:$D$12</c:f>
              <c:numCache>
                <c:formatCode>General</c:formatCode>
                <c:ptCount val="11"/>
                <c:pt idx="0">
                  <c:v>0.1752260484472645</c:v>
                </c:pt>
                <c:pt idx="1">
                  <c:v>1.17456210599807</c:v>
                </c:pt>
                <c:pt idx="2">
                  <c:v>2.1738981635488752</c:v>
                </c:pt>
                <c:pt idx="3">
                  <c:v>3.1622825930717262</c:v>
                </c:pt>
                <c:pt idx="4">
                  <c:v>3.1759721281066691</c:v>
                </c:pt>
                <c:pt idx="5">
                  <c:v>4.1753081856574754</c:v>
                </c:pt>
                <c:pt idx="6">
                  <c:v>6.1739803007590854</c:v>
                </c:pt>
                <c:pt idx="7">
                  <c:v>8.175390322867683</c:v>
                </c:pt>
                <c:pt idx="8">
                  <c:v>10.17406243796929</c:v>
                </c:pt>
                <c:pt idx="9">
                  <c:v>18.174226712389711</c:v>
                </c:pt>
                <c:pt idx="10">
                  <c:v>31.17654708857814</c:v>
                </c:pt>
              </c:numCache>
            </c:numRef>
          </c:xVal>
          <c:yVal>
            <c:numRef>
              <c:f>Duration!$J$2:$J$12</c:f>
              <c:numCache>
                <c:formatCode>General</c:formatCode>
                <c:ptCount val="11"/>
                <c:pt idx="0">
                  <c:v>1.4305371936026157E-3</c:v>
                </c:pt>
                <c:pt idx="1">
                  <c:v>1.0619855962199054E-2</c:v>
                </c:pt>
                <c:pt idx="2">
                  <c:v>1.5204568426860465E-2</c:v>
                </c:pt>
                <c:pt idx="3">
                  <c:v>1.546261219624423E-2</c:v>
                </c:pt>
                <c:pt idx="4">
                  <c:v>1.6471304835992573E-2</c:v>
                </c:pt>
                <c:pt idx="5">
                  <c:v>1.7114349263368744E-2</c:v>
                </c:pt>
                <c:pt idx="6">
                  <c:v>7.0769232142398053E-3</c:v>
                </c:pt>
                <c:pt idx="7">
                  <c:v>1.1183258503635329E-2</c:v>
                </c:pt>
                <c:pt idx="8">
                  <c:v>1.7520513501374069E-2</c:v>
                </c:pt>
                <c:pt idx="9">
                  <c:v>1.2840767096777839E-2</c:v>
                </c:pt>
                <c:pt idx="10">
                  <c:v>7.6287449056565038E-2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2A-455F-A0DB-0B7DD8C29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704608"/>
        <c:axId val="2042687968"/>
      </c:scatterChart>
      <c:valAx>
        <c:axId val="204270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42687968"/>
        <c:crosses val="autoZero"/>
        <c:crossBetween val="midCat"/>
      </c:valAx>
      <c:valAx>
        <c:axId val="20426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42704608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128587</xdr:rowOff>
    </xdr:from>
    <xdr:to>
      <xdr:col>16</xdr:col>
      <xdr:colOff>333375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14</xdr:row>
      <xdr:rowOff>119062</xdr:rowOff>
    </xdr:from>
    <xdr:to>
      <xdr:col>14</xdr:col>
      <xdr:colOff>85725</xdr:colOff>
      <xdr:row>29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F29" sqref="F29"/>
    </sheetView>
  </sheetViews>
  <sheetFormatPr defaultRowHeight="15" x14ac:dyDescent="0.25"/>
  <cols>
    <col min="1" max="1" width="17.5703125" style="1" bestFit="1" customWidth="1"/>
    <col min="2" max="2" width="11.140625" style="1" bestFit="1" customWidth="1"/>
    <col min="3" max="3" width="11.85546875" style="1" bestFit="1" customWidth="1"/>
    <col min="4" max="4" width="18.28515625" style="1" bestFit="1" customWidth="1"/>
    <col min="5" max="9" width="12" style="1" bestFit="1" customWidth="1"/>
    <col min="10" max="34" width="12.140625" style="1" bestFit="1" customWidth="1"/>
    <col min="35" max="37" width="12.140625" style="1" customWidth="1"/>
    <col min="38" max="40" width="12.140625" style="1" bestFit="1" customWidth="1"/>
  </cols>
  <sheetData>
    <row r="1" spans="1:3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0.17534246575342469</v>
      </c>
      <c r="G1" s="4">
        <v>1.175342465753425</v>
      </c>
      <c r="H1" s="4">
        <v>2.1753424657534248</v>
      </c>
      <c r="I1" s="4">
        <v>3.1753424657534248</v>
      </c>
      <c r="J1" s="4">
        <v>4.1753424657534248</v>
      </c>
      <c r="K1" s="4">
        <v>5.1753424657534248</v>
      </c>
      <c r="L1" s="4">
        <v>6.1753424657534248</v>
      </c>
      <c r="M1" s="4">
        <v>7.1753424657534248</v>
      </c>
      <c r="N1" s="4">
        <v>8.1753424657534239</v>
      </c>
      <c r="O1" s="4">
        <v>9.1753424657534239</v>
      </c>
      <c r="P1" s="4">
        <v>10.17534246575342</v>
      </c>
      <c r="Q1" s="4">
        <v>11.17534246575342</v>
      </c>
      <c r="R1" s="4">
        <v>12.17534246575342</v>
      </c>
      <c r="S1" s="4">
        <v>13.17534246575342</v>
      </c>
      <c r="T1" s="4">
        <v>14.17534246575342</v>
      </c>
      <c r="U1" s="4">
        <v>15.17534246575342</v>
      </c>
      <c r="V1" s="4">
        <v>16.17534246575342</v>
      </c>
      <c r="W1" s="4">
        <v>17.17534246575342</v>
      </c>
      <c r="X1" s="4">
        <v>18.17534246575342</v>
      </c>
      <c r="Y1" s="4">
        <v>19.17534246575342</v>
      </c>
      <c r="Z1" s="4">
        <v>20.17534246575342</v>
      </c>
      <c r="AA1" s="4">
        <v>21.17534246575342</v>
      </c>
      <c r="AB1" s="4">
        <v>22.17534246575342</v>
      </c>
      <c r="AC1" s="4">
        <v>23.17534246575342</v>
      </c>
      <c r="AD1" s="4">
        <v>24.17534246575342</v>
      </c>
      <c r="AE1" s="4">
        <v>25.17534246575342</v>
      </c>
      <c r="AF1" s="4">
        <v>26.17534246575342</v>
      </c>
      <c r="AG1" s="4">
        <v>27.17534246575342</v>
      </c>
      <c r="AH1" s="4">
        <v>28.17534246575342</v>
      </c>
      <c r="AI1" s="4">
        <v>29.17534246575342</v>
      </c>
      <c r="AJ1" s="4">
        <v>30.17534246575342</v>
      </c>
      <c r="AK1" s="4">
        <v>31.17534246575342</v>
      </c>
    </row>
    <row r="2" spans="1:37" x14ac:dyDescent="0.25">
      <c r="A2" s="4" t="s">
        <v>5</v>
      </c>
      <c r="B2">
        <v>3</v>
      </c>
      <c r="C2">
        <v>103.1743218546582</v>
      </c>
      <c r="D2" s="5">
        <v>44515</v>
      </c>
      <c r="E2">
        <v>0.1752260484472645</v>
      </c>
      <c r="F2">
        <v>103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4" t="s">
        <v>6</v>
      </c>
      <c r="B3">
        <v>0.25</v>
      </c>
      <c r="C3">
        <v>101.18135947350051</v>
      </c>
      <c r="D3" s="5">
        <v>44880</v>
      </c>
      <c r="E3">
        <v>1.17456210599807</v>
      </c>
      <c r="F3">
        <v>0.25</v>
      </c>
      <c r="G3">
        <v>100.25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4" t="s">
        <v>7</v>
      </c>
      <c r="B4">
        <v>1.5</v>
      </c>
      <c r="C4">
        <v>105.81915275467669</v>
      </c>
      <c r="D4" s="5">
        <v>45245</v>
      </c>
      <c r="E4">
        <v>2.1738981635488752</v>
      </c>
      <c r="F4">
        <v>1.5</v>
      </c>
      <c r="G4">
        <v>1.5</v>
      </c>
      <c r="H4">
        <v>101.5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4" t="s">
        <v>8</v>
      </c>
      <c r="B5">
        <v>7</v>
      </c>
      <c r="C5">
        <v>129.99002184849789</v>
      </c>
      <c r="D5" s="5">
        <v>45606</v>
      </c>
      <c r="E5">
        <v>3.1622825930717262</v>
      </c>
      <c r="F5">
        <v>7</v>
      </c>
      <c r="G5">
        <v>7</v>
      </c>
      <c r="H5">
        <v>7</v>
      </c>
      <c r="I5">
        <v>107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4" t="s">
        <v>9</v>
      </c>
      <c r="B6">
        <v>0</v>
      </c>
      <c r="C6">
        <v>101.735</v>
      </c>
      <c r="D6" s="5">
        <v>45611</v>
      </c>
      <c r="E6">
        <v>3.1759721281066691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4" t="s">
        <v>10</v>
      </c>
      <c r="B7">
        <v>1.75</v>
      </c>
      <c r="C7">
        <v>110.7932106750994</v>
      </c>
      <c r="D7" s="5">
        <v>45976</v>
      </c>
      <c r="E7">
        <v>4.1753081856574754</v>
      </c>
      <c r="F7">
        <v>1.75</v>
      </c>
      <c r="G7">
        <v>1.75</v>
      </c>
      <c r="H7">
        <v>1.75</v>
      </c>
      <c r="I7">
        <v>1.75</v>
      </c>
      <c r="J7">
        <v>101.75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4" t="s">
        <v>11</v>
      </c>
      <c r="B8">
        <v>0.5</v>
      </c>
      <c r="C8">
        <v>105.6830098496204</v>
      </c>
      <c r="D8" s="5">
        <v>46706</v>
      </c>
      <c r="E8">
        <v>6.1739803007590854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100.5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4" t="s">
        <v>12</v>
      </c>
      <c r="B9">
        <v>0.5</v>
      </c>
      <c r="C9">
        <v>106.1823048385662</v>
      </c>
      <c r="D9" s="5">
        <v>47437</v>
      </c>
      <c r="E9">
        <v>8.175390322867683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100.5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4" t="s">
        <v>13</v>
      </c>
      <c r="B10">
        <v>0</v>
      </c>
      <c r="C10">
        <v>100.846</v>
      </c>
      <c r="D10" s="5">
        <v>48167</v>
      </c>
      <c r="E10">
        <v>10.17406243796929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4" t="s">
        <v>14</v>
      </c>
      <c r="B11">
        <v>4.5</v>
      </c>
      <c r="C11">
        <v>181.40597979424629</v>
      </c>
      <c r="D11" s="5">
        <v>51089</v>
      </c>
      <c r="E11">
        <v>18.174226712389711</v>
      </c>
      <c r="F11">
        <v>4.5</v>
      </c>
      <c r="G11">
        <v>4.5</v>
      </c>
      <c r="H11">
        <v>4.5</v>
      </c>
      <c r="I11">
        <v>4.5</v>
      </c>
      <c r="J11">
        <v>4.5</v>
      </c>
      <c r="K11">
        <v>4.5</v>
      </c>
      <c r="L11">
        <v>4.5</v>
      </c>
      <c r="M11">
        <v>4.5</v>
      </c>
      <c r="N11">
        <v>4.5</v>
      </c>
      <c r="O11">
        <v>4.5</v>
      </c>
      <c r="P11">
        <v>4.5</v>
      </c>
      <c r="Q11">
        <v>4.5</v>
      </c>
      <c r="R11">
        <v>4.5</v>
      </c>
      <c r="S11">
        <v>4.5</v>
      </c>
      <c r="T11">
        <v>4.5</v>
      </c>
      <c r="U11">
        <v>4.5</v>
      </c>
      <c r="V11">
        <v>4.5</v>
      </c>
      <c r="W11">
        <v>4.5</v>
      </c>
      <c r="X11">
        <v>104.5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4" t="s">
        <v>15</v>
      </c>
      <c r="B12">
        <v>0.25</v>
      </c>
      <c r="C12">
        <v>95.605863227855465</v>
      </c>
      <c r="D12" s="5">
        <v>55838</v>
      </c>
      <c r="E12">
        <v>31.17654708857814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100.25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"/>
  <sheetViews>
    <sheetView tabSelected="1" workbookViewId="0">
      <selection activeCell="I25" sqref="I25"/>
    </sheetView>
  </sheetViews>
  <sheetFormatPr defaultRowHeight="15" x14ac:dyDescent="0.25"/>
  <cols>
    <col min="1" max="1" width="17.5703125" style="1" bestFit="1" customWidth="1"/>
    <col min="2" max="2" width="18.28515625" style="1" bestFit="1" customWidth="1"/>
    <col min="3" max="3" width="12" style="1" bestFit="1" customWidth="1"/>
    <col min="4" max="6" width="12.5703125" style="1" bestFit="1" customWidth="1"/>
    <col min="7" max="7" width="11" style="1" bestFit="1" customWidth="1"/>
    <col min="8" max="8" width="12" style="1" bestFit="1" customWidth="1"/>
  </cols>
  <sheetData>
    <row r="1" spans="1:37" x14ac:dyDescent="0.25">
      <c r="A1" t="str">
        <f>Data!A1</f>
        <v>Navn</v>
      </c>
      <c r="B1" t="str">
        <f>Data!D1</f>
        <v>Udløbsdato</v>
      </c>
      <c r="C1" t="s">
        <v>16</v>
      </c>
      <c r="D1" t="str">
        <f>Data!C1</f>
        <v>Dirty Price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</row>
    <row r="2" spans="1:37" x14ac:dyDescent="0.25">
      <c r="A2" t="str">
        <f>Data!A2</f>
        <v>3St.l. 21 GB</v>
      </c>
      <c r="B2" s="2">
        <f>Data!D2</f>
        <v>44515</v>
      </c>
      <c r="C2">
        <v>-9.5977497944556532E-3</v>
      </c>
      <c r="D2">
        <f>Data!C2</f>
        <v>103.1743218546582</v>
      </c>
      <c r="E2">
        <f t="shared" ref="E2:E12" si="0">SUM(F2:AK2)</f>
        <v>103.1743225291996</v>
      </c>
      <c r="F2">
        <f>Data!F2/(1+YtM!$C2)^Data!F$1</f>
        <v>103.1743225291996</v>
      </c>
      <c r="G2">
        <f>Data!G2/(1+YtM!$C2)^Data!G$1</f>
        <v>0</v>
      </c>
      <c r="H2">
        <f>Data!H2/(1+YtM!$C2)^Data!H$1</f>
        <v>0</v>
      </c>
      <c r="I2">
        <f>Data!I2/(1+YtM!$C2)^Data!I$1</f>
        <v>0</v>
      </c>
      <c r="J2">
        <f>Data!J2/(1+YtM!$C2)^Data!J$1</f>
        <v>0</v>
      </c>
      <c r="K2">
        <f>Data!K2/(1+YtM!$C2)^Data!K$1</f>
        <v>0</v>
      </c>
      <c r="L2">
        <f>Data!L2/(1+YtM!$C2)^Data!L$1</f>
        <v>0</v>
      </c>
      <c r="M2">
        <f>Data!M2/(1+YtM!$C2)^Data!M$1</f>
        <v>0</v>
      </c>
      <c r="N2">
        <f>Data!N2/(1+YtM!$C2)^Data!N$1</f>
        <v>0</v>
      </c>
      <c r="O2">
        <f>Data!O2/(1+YtM!$C2)^Data!O$1</f>
        <v>0</v>
      </c>
      <c r="P2">
        <f>Data!P2/(1+YtM!$C2)^Data!P$1</f>
        <v>0</v>
      </c>
      <c r="Q2">
        <f>Data!Q2/(1+YtM!$C2)^Data!Q$1</f>
        <v>0</v>
      </c>
      <c r="R2">
        <f>Data!R2/(1+YtM!$C2)^Data!R$1</f>
        <v>0</v>
      </c>
      <c r="S2">
        <f>Data!S2/(1+YtM!$C2)^Data!S$1</f>
        <v>0</v>
      </c>
      <c r="T2">
        <f>Data!T2/(1+YtM!$C2)^Data!T$1</f>
        <v>0</v>
      </c>
      <c r="U2">
        <f>Data!U2/(1+YtM!$C2)^Data!U$1</f>
        <v>0</v>
      </c>
      <c r="V2">
        <f>Data!V2/(1+YtM!$C2)^Data!V$1</f>
        <v>0</v>
      </c>
      <c r="W2">
        <f>Data!W2/(1+YtM!$C2)^Data!W$1</f>
        <v>0</v>
      </c>
      <c r="X2">
        <f>Data!X2/(1+YtM!$C2)^Data!X$1</f>
        <v>0</v>
      </c>
      <c r="Y2">
        <f>Data!Y2/(1+YtM!$C2)^Data!Y$1</f>
        <v>0</v>
      </c>
      <c r="Z2">
        <f>Data!Z2/(1+YtM!$C2)^Data!Z$1</f>
        <v>0</v>
      </c>
      <c r="AA2">
        <f>Data!AA2/(1+YtM!$C2)^Data!AA$1</f>
        <v>0</v>
      </c>
      <c r="AB2">
        <f>Data!AB2/(1+YtM!$C2)^Data!AB$1</f>
        <v>0</v>
      </c>
      <c r="AC2">
        <f>Data!AC2/(1+YtM!$C2)^Data!AC$1</f>
        <v>0</v>
      </c>
      <c r="AD2">
        <f>Data!AD2/(1+YtM!$C2)^Data!AD$1</f>
        <v>0</v>
      </c>
      <c r="AE2">
        <f>Data!AE2/(1+YtM!$C2)^Data!AE$1</f>
        <v>0</v>
      </c>
      <c r="AF2">
        <f>Data!AF2/(1+YtM!$C2)^Data!AF$1</f>
        <v>0</v>
      </c>
      <c r="AG2">
        <f>Data!AG2/(1+YtM!$C2)^Data!AG$1</f>
        <v>0</v>
      </c>
      <c r="AH2">
        <f>Data!AH2/(1+YtM!$C2)^Data!AH$1</f>
        <v>0</v>
      </c>
      <c r="AI2">
        <f>Data!AI2/(1+YtM!$C2)^Data!AI$1</f>
        <v>0</v>
      </c>
      <c r="AJ2">
        <f>Data!AJ2/(1+YtM!$C2)^Data!AJ$1</f>
        <v>0</v>
      </c>
      <c r="AK2">
        <f>Data!AK2/(1+YtM!$C2)^Data!AK$1</f>
        <v>0</v>
      </c>
    </row>
    <row r="3" spans="1:37" x14ac:dyDescent="0.25">
      <c r="A3" t="str">
        <f>Data!A3</f>
        <v>DANSKE STAT 2022</v>
      </c>
      <c r="B3" s="2">
        <f>Data!D3</f>
        <v>44880</v>
      </c>
      <c r="C3">
        <v>-5.7444357735716919E-3</v>
      </c>
      <c r="D3">
        <f>Data!C3</f>
        <v>101.18135947350051</v>
      </c>
      <c r="E3">
        <f t="shared" si="0"/>
        <v>101.18136341769795</v>
      </c>
      <c r="F3">
        <f>Data!F3/(1+YtM!$C3)^Data!F$1</f>
        <v>0.25025266451348516</v>
      </c>
      <c r="G3">
        <f>Data!G3/(1+YtM!$C3)^Data!G$1</f>
        <v>100.93111075318447</v>
      </c>
      <c r="H3">
        <f>Data!H3/(1+YtM!$C3)^Data!H$1</f>
        <v>0</v>
      </c>
      <c r="I3">
        <f>Data!I3/(1+YtM!$C3)^Data!I$1</f>
        <v>0</v>
      </c>
      <c r="J3">
        <f>Data!J3/(1+YtM!$C3)^Data!J$1</f>
        <v>0</v>
      </c>
      <c r="K3">
        <f>Data!K3/(1+YtM!$C3)^Data!K$1</f>
        <v>0</v>
      </c>
      <c r="L3">
        <f>Data!L3/(1+YtM!$C3)^Data!L$1</f>
        <v>0</v>
      </c>
      <c r="M3">
        <f>Data!M3/(1+YtM!$C3)^Data!M$1</f>
        <v>0</v>
      </c>
      <c r="N3">
        <f>Data!N3/(1+YtM!$C3)^Data!N$1</f>
        <v>0</v>
      </c>
      <c r="O3">
        <f>Data!O3/(1+YtM!$C3)^Data!O$1</f>
        <v>0</v>
      </c>
      <c r="P3">
        <f>Data!P3/(1+YtM!$C3)^Data!P$1</f>
        <v>0</v>
      </c>
      <c r="Q3">
        <f>Data!Q3/(1+YtM!$C3)^Data!Q$1</f>
        <v>0</v>
      </c>
      <c r="R3">
        <f>Data!R3/(1+YtM!$C3)^Data!R$1</f>
        <v>0</v>
      </c>
      <c r="S3">
        <f>Data!S3/(1+YtM!$C3)^Data!S$1</f>
        <v>0</v>
      </c>
      <c r="T3">
        <f>Data!T3/(1+YtM!$C3)^Data!T$1</f>
        <v>0</v>
      </c>
      <c r="U3">
        <f>Data!U3/(1+YtM!$C3)^Data!U$1</f>
        <v>0</v>
      </c>
      <c r="V3">
        <f>Data!V3/(1+YtM!$C3)^Data!V$1</f>
        <v>0</v>
      </c>
      <c r="W3">
        <f>Data!W3/(1+YtM!$C3)^Data!W$1</f>
        <v>0</v>
      </c>
      <c r="X3">
        <f>Data!X3/(1+YtM!$C3)^Data!X$1</f>
        <v>0</v>
      </c>
      <c r="Y3">
        <f>Data!Y3/(1+YtM!$C3)^Data!Y$1</f>
        <v>0</v>
      </c>
      <c r="Z3">
        <f>Data!Z3/(1+YtM!$C3)^Data!Z$1</f>
        <v>0</v>
      </c>
      <c r="AA3">
        <f>Data!AA3/(1+YtM!$C3)^Data!AA$1</f>
        <v>0</v>
      </c>
      <c r="AB3">
        <f>Data!AB3/(1+YtM!$C3)^Data!AB$1</f>
        <v>0</v>
      </c>
      <c r="AC3">
        <f>Data!AC3/(1+YtM!$C3)^Data!AC$1</f>
        <v>0</v>
      </c>
      <c r="AD3">
        <f>Data!AD3/(1+YtM!$C3)^Data!AD$1</f>
        <v>0</v>
      </c>
      <c r="AE3">
        <f>Data!AE3/(1+YtM!$C3)^Data!AE$1</f>
        <v>0</v>
      </c>
      <c r="AF3">
        <f>Data!AF3/(1+YtM!$C3)^Data!AF$1</f>
        <v>0</v>
      </c>
      <c r="AG3">
        <f>Data!AG3/(1+YtM!$C3)^Data!AG$1</f>
        <v>0</v>
      </c>
      <c r="AH3">
        <f>Data!AH3/(1+YtM!$C3)^Data!AH$1</f>
        <v>0</v>
      </c>
      <c r="AI3">
        <f>Data!AI3/(1+YtM!$C3)^Data!AI$1</f>
        <v>0</v>
      </c>
      <c r="AJ3">
        <f>Data!AJ3/(1+YtM!$C3)^Data!AJ$1</f>
        <v>0</v>
      </c>
      <c r="AK3">
        <f>Data!AK3/(1+YtM!$C3)^Data!AK$1</f>
        <v>0</v>
      </c>
    </row>
    <row r="4" spans="1:37" x14ac:dyDescent="0.25">
      <c r="A4" t="str">
        <f>Data!A4</f>
        <v>1,5St.l.23 GB</v>
      </c>
      <c r="B4" s="2">
        <f>Data!D4</f>
        <v>45245</v>
      </c>
      <c r="C4">
        <v>-5.8652912070621694E-3</v>
      </c>
      <c r="D4">
        <f>Data!C4</f>
        <v>105.81915275467669</v>
      </c>
      <c r="E4">
        <f t="shared" si="0"/>
        <v>105.81915400164011</v>
      </c>
      <c r="F4">
        <f>Data!F4/(1+YtM!$C4)^Data!F$1</f>
        <v>1.5015479919640158</v>
      </c>
      <c r="G4">
        <f>Data!G4/(1+YtM!$C4)^Data!G$1</f>
        <v>1.5104069686764792</v>
      </c>
      <c r="H4">
        <f>Data!H4/(1+YtM!$C4)^Data!H$1</f>
        <v>102.80719904099962</v>
      </c>
      <c r="I4">
        <f>Data!I4/(1+YtM!$C4)^Data!I$1</f>
        <v>0</v>
      </c>
      <c r="J4">
        <f>Data!J4/(1+YtM!$C4)^Data!J$1</f>
        <v>0</v>
      </c>
      <c r="K4">
        <f>Data!K4/(1+YtM!$C4)^Data!K$1</f>
        <v>0</v>
      </c>
      <c r="L4">
        <f>Data!L4/(1+YtM!$C4)^Data!L$1</f>
        <v>0</v>
      </c>
      <c r="M4">
        <f>Data!M4/(1+YtM!$C4)^Data!M$1</f>
        <v>0</v>
      </c>
      <c r="N4">
        <f>Data!N4/(1+YtM!$C4)^Data!N$1</f>
        <v>0</v>
      </c>
      <c r="O4">
        <f>Data!O4/(1+YtM!$C4)^Data!O$1</f>
        <v>0</v>
      </c>
      <c r="P4">
        <f>Data!P4/(1+YtM!$C4)^Data!P$1</f>
        <v>0</v>
      </c>
      <c r="Q4">
        <f>Data!Q4/(1+YtM!$C4)^Data!Q$1</f>
        <v>0</v>
      </c>
      <c r="R4">
        <f>Data!R4/(1+YtM!$C4)^Data!R$1</f>
        <v>0</v>
      </c>
      <c r="S4">
        <f>Data!S4/(1+YtM!$C4)^Data!S$1</f>
        <v>0</v>
      </c>
      <c r="T4">
        <f>Data!T4/(1+YtM!$C4)^Data!T$1</f>
        <v>0</v>
      </c>
      <c r="U4">
        <f>Data!U4/(1+YtM!$C4)^Data!U$1</f>
        <v>0</v>
      </c>
      <c r="V4">
        <f>Data!V4/(1+YtM!$C4)^Data!V$1</f>
        <v>0</v>
      </c>
      <c r="W4">
        <f>Data!W4/(1+YtM!$C4)^Data!W$1</f>
        <v>0</v>
      </c>
      <c r="X4">
        <f>Data!X4/(1+YtM!$C4)^Data!X$1</f>
        <v>0</v>
      </c>
      <c r="Y4">
        <f>Data!Y4/(1+YtM!$C4)^Data!Y$1</f>
        <v>0</v>
      </c>
      <c r="Z4">
        <f>Data!Z4/(1+YtM!$C4)^Data!Z$1</f>
        <v>0</v>
      </c>
      <c r="AA4">
        <f>Data!AA4/(1+YtM!$C4)^Data!AA$1</f>
        <v>0</v>
      </c>
      <c r="AB4">
        <f>Data!AB4/(1+YtM!$C4)^Data!AB$1</f>
        <v>0</v>
      </c>
      <c r="AC4">
        <f>Data!AC4/(1+YtM!$C4)^Data!AC$1</f>
        <v>0</v>
      </c>
      <c r="AD4">
        <f>Data!AD4/(1+YtM!$C4)^Data!AD$1</f>
        <v>0</v>
      </c>
      <c r="AE4">
        <f>Data!AE4/(1+YtM!$C4)^Data!AE$1</f>
        <v>0</v>
      </c>
      <c r="AF4">
        <f>Data!AF4/(1+YtM!$C4)^Data!AF$1</f>
        <v>0</v>
      </c>
      <c r="AG4">
        <f>Data!AG4/(1+YtM!$C4)^Data!AG$1</f>
        <v>0</v>
      </c>
      <c r="AH4">
        <f>Data!AH4/(1+YtM!$C4)^Data!AH$1</f>
        <v>0</v>
      </c>
      <c r="AI4">
        <f>Data!AI4/(1+YtM!$C4)^Data!AI$1</f>
        <v>0</v>
      </c>
      <c r="AJ4">
        <f>Data!AJ4/(1+YtM!$C4)^Data!AJ$1</f>
        <v>0</v>
      </c>
      <c r="AK4">
        <f>Data!AK4/(1+YtM!$C4)^Data!AK$1</f>
        <v>0</v>
      </c>
    </row>
    <row r="5" spans="1:37" x14ac:dyDescent="0.25">
      <c r="A5" t="str">
        <f>Data!A5</f>
        <v>7 St.l 24 GB</v>
      </c>
      <c r="B5" s="2">
        <f>Data!D5</f>
        <v>45606</v>
      </c>
      <c r="C5">
        <v>-5.4004123277492837E-3</v>
      </c>
      <c r="D5">
        <f>Data!C5</f>
        <v>129.99002184849789</v>
      </c>
      <c r="E5">
        <f t="shared" si="0"/>
        <v>129.99002200491211</v>
      </c>
      <c r="F5">
        <f>Data!F5/(1+YtM!$C5)^Data!F$1</f>
        <v>7.0066495705242691</v>
      </c>
      <c r="G5">
        <f>Data!G5/(1+YtM!$C5)^Data!G$1</f>
        <v>7.0446938218851969</v>
      </c>
      <c r="H5">
        <f>Data!H5/(1+YtM!$C5)^Data!H$1</f>
        <v>7.0829446434544741</v>
      </c>
      <c r="I5">
        <f>Data!I5/(1+YtM!$C5)^Data!I$1</f>
        <v>108.85573396904817</v>
      </c>
      <c r="J5">
        <f>Data!J5/(1+YtM!$C5)^Data!J$1</f>
        <v>0</v>
      </c>
      <c r="K5">
        <f>Data!K5/(1+YtM!$C5)^Data!K$1</f>
        <v>0</v>
      </c>
      <c r="L5">
        <f>Data!L5/(1+YtM!$C5)^Data!L$1</f>
        <v>0</v>
      </c>
      <c r="M5">
        <f>Data!M5/(1+YtM!$C5)^Data!M$1</f>
        <v>0</v>
      </c>
      <c r="N5">
        <f>Data!N5/(1+YtM!$C5)^Data!N$1</f>
        <v>0</v>
      </c>
      <c r="O5">
        <f>Data!O5/(1+YtM!$C5)^Data!O$1</f>
        <v>0</v>
      </c>
      <c r="P5">
        <f>Data!P5/(1+YtM!$C5)^Data!P$1</f>
        <v>0</v>
      </c>
      <c r="Q5">
        <f>Data!Q5/(1+YtM!$C5)^Data!Q$1</f>
        <v>0</v>
      </c>
      <c r="R5">
        <f>Data!R5/(1+YtM!$C5)^Data!R$1</f>
        <v>0</v>
      </c>
      <c r="S5">
        <f>Data!S5/(1+YtM!$C5)^Data!S$1</f>
        <v>0</v>
      </c>
      <c r="T5">
        <f>Data!T5/(1+YtM!$C5)^Data!T$1</f>
        <v>0</v>
      </c>
      <c r="U5">
        <f>Data!U5/(1+YtM!$C5)^Data!U$1</f>
        <v>0</v>
      </c>
      <c r="V5">
        <f>Data!V5/(1+YtM!$C5)^Data!V$1</f>
        <v>0</v>
      </c>
      <c r="W5">
        <f>Data!W5/(1+YtM!$C5)^Data!W$1</f>
        <v>0</v>
      </c>
      <c r="X5">
        <f>Data!X5/(1+YtM!$C5)^Data!X$1</f>
        <v>0</v>
      </c>
      <c r="Y5">
        <f>Data!Y5/(1+YtM!$C5)^Data!Y$1</f>
        <v>0</v>
      </c>
      <c r="Z5">
        <f>Data!Z5/(1+YtM!$C5)^Data!Z$1</f>
        <v>0</v>
      </c>
      <c r="AA5">
        <f>Data!AA5/(1+YtM!$C5)^Data!AA$1</f>
        <v>0</v>
      </c>
      <c r="AB5">
        <f>Data!AB5/(1+YtM!$C5)^Data!AB$1</f>
        <v>0</v>
      </c>
      <c r="AC5">
        <f>Data!AC5/(1+YtM!$C5)^Data!AC$1</f>
        <v>0</v>
      </c>
      <c r="AD5">
        <f>Data!AD5/(1+YtM!$C5)^Data!AD$1</f>
        <v>0</v>
      </c>
      <c r="AE5">
        <f>Data!AE5/(1+YtM!$C5)^Data!AE$1</f>
        <v>0</v>
      </c>
      <c r="AF5">
        <f>Data!AF5/(1+YtM!$C5)^Data!AF$1</f>
        <v>0</v>
      </c>
      <c r="AG5">
        <f>Data!AG5/(1+YtM!$C5)^Data!AG$1</f>
        <v>0</v>
      </c>
      <c r="AH5">
        <f>Data!AH5/(1+YtM!$C5)^Data!AH$1</f>
        <v>0</v>
      </c>
      <c r="AI5">
        <f>Data!AI5/(1+YtM!$C5)^Data!AI$1</f>
        <v>0</v>
      </c>
      <c r="AJ5">
        <f>Data!AJ5/(1+YtM!$C5)^Data!AJ$1</f>
        <v>0</v>
      </c>
      <c r="AK5">
        <f>Data!AK5/(1+YtM!$C5)^Data!AK$1</f>
        <v>0</v>
      </c>
    </row>
    <row r="6" spans="1:37" x14ac:dyDescent="0.25">
      <c r="A6" t="str">
        <f>Data!A6</f>
        <v>Danske Stat 2024</v>
      </c>
      <c r="B6" s="2">
        <f>Data!D6</f>
        <v>45611</v>
      </c>
      <c r="C6">
        <v>-5.4024765540036258E-3</v>
      </c>
      <c r="D6">
        <f>Data!C6</f>
        <v>101.735</v>
      </c>
      <c r="E6">
        <f t="shared" si="0"/>
        <v>101.73500126622909</v>
      </c>
      <c r="F6">
        <f>Data!F6/(1+YtM!$C6)^Data!F$1</f>
        <v>0</v>
      </c>
      <c r="G6">
        <f>Data!G6/(1+YtM!$C6)^Data!G$1</f>
        <v>0</v>
      </c>
      <c r="H6">
        <f>Data!H6/(1+YtM!$C6)^Data!H$1</f>
        <v>0</v>
      </c>
      <c r="I6">
        <f>Data!I6/(1+YtM!$C6)^Data!I$1</f>
        <v>101.73500126622909</v>
      </c>
      <c r="J6">
        <f>Data!J6/(1+YtM!$C6)^Data!J$1</f>
        <v>0</v>
      </c>
      <c r="K6">
        <f>Data!K6/(1+YtM!$C6)^Data!K$1</f>
        <v>0</v>
      </c>
      <c r="L6">
        <f>Data!L6/(1+YtM!$C6)^Data!L$1</f>
        <v>0</v>
      </c>
      <c r="M6">
        <f>Data!M6/(1+YtM!$C6)^Data!M$1</f>
        <v>0</v>
      </c>
      <c r="N6">
        <f>Data!N6/(1+YtM!$C6)^Data!N$1</f>
        <v>0</v>
      </c>
      <c r="O6">
        <f>Data!O6/(1+YtM!$C6)^Data!O$1</f>
        <v>0</v>
      </c>
      <c r="P6">
        <f>Data!P6/(1+YtM!$C6)^Data!P$1</f>
        <v>0</v>
      </c>
      <c r="Q6">
        <f>Data!Q6/(1+YtM!$C6)^Data!Q$1</f>
        <v>0</v>
      </c>
      <c r="R6">
        <f>Data!R6/(1+YtM!$C6)^Data!R$1</f>
        <v>0</v>
      </c>
      <c r="S6">
        <f>Data!S6/(1+YtM!$C6)^Data!S$1</f>
        <v>0</v>
      </c>
      <c r="T6">
        <f>Data!T6/(1+YtM!$C6)^Data!T$1</f>
        <v>0</v>
      </c>
      <c r="U6">
        <f>Data!U6/(1+YtM!$C6)^Data!U$1</f>
        <v>0</v>
      </c>
      <c r="V6">
        <f>Data!V6/(1+YtM!$C6)^Data!V$1</f>
        <v>0</v>
      </c>
      <c r="W6">
        <f>Data!W6/(1+YtM!$C6)^Data!W$1</f>
        <v>0</v>
      </c>
      <c r="X6">
        <f>Data!X6/(1+YtM!$C6)^Data!X$1</f>
        <v>0</v>
      </c>
      <c r="Y6">
        <f>Data!Y6/(1+YtM!$C6)^Data!Y$1</f>
        <v>0</v>
      </c>
      <c r="Z6">
        <f>Data!Z6/(1+YtM!$C6)^Data!Z$1</f>
        <v>0</v>
      </c>
      <c r="AA6">
        <f>Data!AA6/(1+YtM!$C6)^Data!AA$1</f>
        <v>0</v>
      </c>
      <c r="AB6">
        <f>Data!AB6/(1+YtM!$C6)^Data!AB$1</f>
        <v>0</v>
      </c>
      <c r="AC6">
        <f>Data!AC6/(1+YtM!$C6)^Data!AC$1</f>
        <v>0</v>
      </c>
      <c r="AD6">
        <f>Data!AD6/(1+YtM!$C6)^Data!AD$1</f>
        <v>0</v>
      </c>
      <c r="AE6">
        <f>Data!AE6/(1+YtM!$C6)^Data!AE$1</f>
        <v>0</v>
      </c>
      <c r="AF6">
        <f>Data!AF6/(1+YtM!$C6)^Data!AF$1</f>
        <v>0</v>
      </c>
      <c r="AG6">
        <f>Data!AG6/(1+YtM!$C6)^Data!AG$1</f>
        <v>0</v>
      </c>
      <c r="AH6">
        <f>Data!AH6/(1+YtM!$C6)^Data!AH$1</f>
        <v>0</v>
      </c>
      <c r="AI6">
        <f>Data!AI6/(1+YtM!$C6)^Data!AI$1</f>
        <v>0</v>
      </c>
      <c r="AJ6">
        <f>Data!AJ6/(1+YtM!$C6)^Data!AJ$1</f>
        <v>0</v>
      </c>
      <c r="AK6">
        <f>Data!AK6/(1+YtM!$C6)^Data!AK$1</f>
        <v>0</v>
      </c>
    </row>
    <row r="7" spans="1:37" x14ac:dyDescent="0.25">
      <c r="A7" t="str">
        <f>Data!A7</f>
        <v>Danske Stat 2025</v>
      </c>
      <c r="B7" s="2">
        <f>Data!D7</f>
        <v>45976</v>
      </c>
      <c r="C7">
        <v>-4.6247980577865094E-3</v>
      </c>
      <c r="D7">
        <f>Data!C7</f>
        <v>110.7932106750994</v>
      </c>
      <c r="E7">
        <f t="shared" si="0"/>
        <v>110.79321273833193</v>
      </c>
      <c r="F7">
        <f>Data!F7/(1+YtM!$C7)^Data!F$1</f>
        <v>1.7514229860584027</v>
      </c>
      <c r="G7">
        <f>Data!G7/(1+YtM!$C7)^Data!G$1</f>
        <v>1.7595605984968887</v>
      </c>
      <c r="H7">
        <f>Data!H7/(1+YtM!$C7)^Data!H$1</f>
        <v>1.767736020611693</v>
      </c>
      <c r="I7">
        <f>Data!I7/(1+YtM!$C7)^Data!I$1</f>
        <v>1.7759494280773922</v>
      </c>
      <c r="J7">
        <f>Data!J7/(1+YtM!$C7)^Data!J$1</f>
        <v>103.73854370508755</v>
      </c>
      <c r="K7">
        <f>Data!K7/(1+YtM!$C7)^Data!K$1</f>
        <v>0</v>
      </c>
      <c r="L7">
        <f>Data!L7/(1+YtM!$C7)^Data!L$1</f>
        <v>0</v>
      </c>
      <c r="M7">
        <f>Data!M7/(1+YtM!$C7)^Data!M$1</f>
        <v>0</v>
      </c>
      <c r="N7">
        <f>Data!N7/(1+YtM!$C7)^Data!N$1</f>
        <v>0</v>
      </c>
      <c r="O7">
        <f>Data!O7/(1+YtM!$C7)^Data!O$1</f>
        <v>0</v>
      </c>
      <c r="P7">
        <f>Data!P7/(1+YtM!$C7)^Data!P$1</f>
        <v>0</v>
      </c>
      <c r="Q7">
        <f>Data!Q7/(1+YtM!$C7)^Data!Q$1</f>
        <v>0</v>
      </c>
      <c r="R7">
        <f>Data!R7/(1+YtM!$C7)^Data!R$1</f>
        <v>0</v>
      </c>
      <c r="S7">
        <f>Data!S7/(1+YtM!$C7)^Data!S$1</f>
        <v>0</v>
      </c>
      <c r="T7">
        <f>Data!T7/(1+YtM!$C7)^Data!T$1</f>
        <v>0</v>
      </c>
      <c r="U7">
        <f>Data!U7/(1+YtM!$C7)^Data!U$1</f>
        <v>0</v>
      </c>
      <c r="V7">
        <f>Data!V7/(1+YtM!$C7)^Data!V$1</f>
        <v>0</v>
      </c>
      <c r="W7">
        <f>Data!W7/(1+YtM!$C7)^Data!W$1</f>
        <v>0</v>
      </c>
      <c r="X7">
        <f>Data!X7/(1+YtM!$C7)^Data!X$1</f>
        <v>0</v>
      </c>
      <c r="Y7">
        <f>Data!Y7/(1+YtM!$C7)^Data!Y$1</f>
        <v>0</v>
      </c>
      <c r="Z7">
        <f>Data!Z7/(1+YtM!$C7)^Data!Z$1</f>
        <v>0</v>
      </c>
      <c r="AA7">
        <f>Data!AA7/(1+YtM!$C7)^Data!AA$1</f>
        <v>0</v>
      </c>
      <c r="AB7">
        <f>Data!AB7/(1+YtM!$C7)^Data!AB$1</f>
        <v>0</v>
      </c>
      <c r="AC7">
        <f>Data!AC7/(1+YtM!$C7)^Data!AC$1</f>
        <v>0</v>
      </c>
      <c r="AD7">
        <f>Data!AD7/(1+YtM!$C7)^Data!AD$1</f>
        <v>0</v>
      </c>
      <c r="AE7">
        <f>Data!AE7/(1+YtM!$C7)^Data!AE$1</f>
        <v>0</v>
      </c>
      <c r="AF7">
        <f>Data!AF7/(1+YtM!$C7)^Data!AF$1</f>
        <v>0</v>
      </c>
      <c r="AG7">
        <f>Data!AG7/(1+YtM!$C7)^Data!AG$1</f>
        <v>0</v>
      </c>
      <c r="AH7">
        <f>Data!AH7/(1+YtM!$C7)^Data!AH$1</f>
        <v>0</v>
      </c>
      <c r="AI7">
        <f>Data!AI7/(1+YtM!$C7)^Data!AI$1</f>
        <v>0</v>
      </c>
      <c r="AJ7">
        <f>Data!AJ7/(1+YtM!$C7)^Data!AJ$1</f>
        <v>0</v>
      </c>
      <c r="AK7">
        <f>Data!AK7/(1+YtM!$C7)^Data!AK$1</f>
        <v>0</v>
      </c>
    </row>
    <row r="8" spans="1:37" x14ac:dyDescent="0.25">
      <c r="A8" t="str">
        <f>Data!A8</f>
        <v>Danske Stat 2027</v>
      </c>
      <c r="B8" s="2">
        <f>Data!D8</f>
        <v>46706</v>
      </c>
      <c r="C8">
        <v>-3.4301251844549348E-3</v>
      </c>
      <c r="D8">
        <f>Data!C8</f>
        <v>105.6830098496204</v>
      </c>
      <c r="E8">
        <f t="shared" si="0"/>
        <v>105.68301205745539</v>
      </c>
      <c r="F8">
        <f>Data!F8/(1+YtM!$C8)^Data!F$1</f>
        <v>0.50030133100949925</v>
      </c>
      <c r="G8">
        <f>Data!G8/(1+YtM!$C8)^Data!G$1</f>
        <v>0.50202333389026021</v>
      </c>
      <c r="H8">
        <f>Data!H8/(1+YtM!$C8)^Data!H$1</f>
        <v>0.50375126378687662</v>
      </c>
      <c r="I8">
        <f>Data!I8/(1+YtM!$C8)^Data!I$1</f>
        <v>0.50548514109973064</v>
      </c>
      <c r="J8">
        <f>Data!J8/(1+YtM!$C8)^Data!J$1</f>
        <v>0.50722498629942103</v>
      </c>
      <c r="K8">
        <f>Data!K8/(1+YtM!$C8)^Data!K$1</f>
        <v>0.50897081992700532</v>
      </c>
      <c r="L8">
        <f>Data!L8/(1+YtM!$C8)^Data!L$1</f>
        <v>102.6552551814426</v>
      </c>
      <c r="M8">
        <f>Data!M8/(1+YtM!$C8)^Data!M$1</f>
        <v>0</v>
      </c>
      <c r="N8">
        <f>Data!N8/(1+YtM!$C8)^Data!N$1</f>
        <v>0</v>
      </c>
      <c r="O8">
        <f>Data!O8/(1+YtM!$C8)^Data!O$1</f>
        <v>0</v>
      </c>
      <c r="P8">
        <f>Data!P8/(1+YtM!$C8)^Data!P$1</f>
        <v>0</v>
      </c>
      <c r="Q8">
        <f>Data!Q8/(1+YtM!$C8)^Data!Q$1</f>
        <v>0</v>
      </c>
      <c r="R8">
        <f>Data!R8/(1+YtM!$C8)^Data!R$1</f>
        <v>0</v>
      </c>
      <c r="S8">
        <f>Data!S8/(1+YtM!$C8)^Data!S$1</f>
        <v>0</v>
      </c>
      <c r="T8">
        <f>Data!T8/(1+YtM!$C8)^Data!T$1</f>
        <v>0</v>
      </c>
      <c r="U8">
        <f>Data!U8/(1+YtM!$C8)^Data!U$1</f>
        <v>0</v>
      </c>
      <c r="V8">
        <f>Data!V8/(1+YtM!$C8)^Data!V$1</f>
        <v>0</v>
      </c>
      <c r="W8">
        <f>Data!W8/(1+YtM!$C8)^Data!W$1</f>
        <v>0</v>
      </c>
      <c r="X8">
        <f>Data!X8/(1+YtM!$C8)^Data!X$1</f>
        <v>0</v>
      </c>
      <c r="Y8">
        <f>Data!Y8/(1+YtM!$C8)^Data!Y$1</f>
        <v>0</v>
      </c>
      <c r="Z8">
        <f>Data!Z8/(1+YtM!$C8)^Data!Z$1</f>
        <v>0</v>
      </c>
      <c r="AA8">
        <f>Data!AA8/(1+YtM!$C8)^Data!AA$1</f>
        <v>0</v>
      </c>
      <c r="AB8">
        <f>Data!AB8/(1+YtM!$C8)^Data!AB$1</f>
        <v>0</v>
      </c>
      <c r="AC8">
        <f>Data!AC8/(1+YtM!$C8)^Data!AC$1</f>
        <v>0</v>
      </c>
      <c r="AD8">
        <f>Data!AD8/(1+YtM!$C8)^Data!AD$1</f>
        <v>0</v>
      </c>
      <c r="AE8">
        <f>Data!AE8/(1+YtM!$C8)^Data!AE$1</f>
        <v>0</v>
      </c>
      <c r="AF8">
        <f>Data!AF8/(1+YtM!$C8)^Data!AF$1</f>
        <v>0</v>
      </c>
      <c r="AG8">
        <f>Data!AG8/(1+YtM!$C8)^Data!AG$1</f>
        <v>0</v>
      </c>
      <c r="AH8">
        <f>Data!AH8/(1+YtM!$C8)^Data!AH$1</f>
        <v>0</v>
      </c>
      <c r="AI8">
        <f>Data!AI8/(1+YtM!$C8)^Data!AI$1</f>
        <v>0</v>
      </c>
      <c r="AJ8">
        <f>Data!AJ8/(1+YtM!$C8)^Data!AJ$1</f>
        <v>0</v>
      </c>
      <c r="AK8">
        <f>Data!AK8/(1+YtM!$C8)^Data!AK$1</f>
        <v>0</v>
      </c>
    </row>
    <row r="9" spans="1:37" x14ac:dyDescent="0.25">
      <c r="A9" t="str">
        <f>Data!A9</f>
        <v>DANSKE STAT 2029</v>
      </c>
      <c r="B9" s="2">
        <f>Data!D9</f>
        <v>47437</v>
      </c>
      <c r="C9">
        <v>-1.993306775658862E-3</v>
      </c>
      <c r="D9">
        <f>Data!C9</f>
        <v>106.1823048385662</v>
      </c>
      <c r="E9">
        <f t="shared" si="0"/>
        <v>106.18230645144631</v>
      </c>
      <c r="F9">
        <f>Data!F9/(1+YtM!$C9)^Data!F$1</f>
        <v>0.50017496066924039</v>
      </c>
      <c r="G9">
        <f>Data!G9/(1+YtM!$C9)^Data!G$1</f>
        <v>0.50117395410774712</v>
      </c>
      <c r="H9">
        <f>Data!H9/(1+YtM!$C9)^Data!H$1</f>
        <v>0.50217494282384401</v>
      </c>
      <c r="I9">
        <f>Data!I9/(1+YtM!$C9)^Data!I$1</f>
        <v>0.50317793080267503</v>
      </c>
      <c r="J9">
        <f>Data!J9/(1+YtM!$C9)^Data!J$1</f>
        <v>0.50418292203734361</v>
      </c>
      <c r="K9">
        <f>Data!K9/(1+YtM!$C9)^Data!K$1</f>
        <v>0.50518992052892853</v>
      </c>
      <c r="L9">
        <f>Data!L9/(1+YtM!$C9)^Data!L$1</f>
        <v>0.50619893028649987</v>
      </c>
      <c r="M9">
        <f>Data!M9/(1+YtM!$C9)^Data!M$1</f>
        <v>0.50720995532713509</v>
      </c>
      <c r="N9">
        <f>Data!N9/(1+YtM!$C9)^Data!N$1</f>
        <v>102.1528229348629</v>
      </c>
      <c r="O9">
        <f>Data!O9/(1+YtM!$C9)^Data!O$1</f>
        <v>0</v>
      </c>
      <c r="P9">
        <f>Data!P9/(1+YtM!$C9)^Data!P$1</f>
        <v>0</v>
      </c>
      <c r="Q9">
        <f>Data!Q9/(1+YtM!$C9)^Data!Q$1</f>
        <v>0</v>
      </c>
      <c r="R9">
        <f>Data!R9/(1+YtM!$C9)^Data!R$1</f>
        <v>0</v>
      </c>
      <c r="S9">
        <f>Data!S9/(1+YtM!$C9)^Data!S$1</f>
        <v>0</v>
      </c>
      <c r="T9">
        <f>Data!T9/(1+YtM!$C9)^Data!T$1</f>
        <v>0</v>
      </c>
      <c r="U9">
        <f>Data!U9/(1+YtM!$C9)^Data!U$1</f>
        <v>0</v>
      </c>
      <c r="V9">
        <f>Data!V9/(1+YtM!$C9)^Data!V$1</f>
        <v>0</v>
      </c>
      <c r="W9">
        <f>Data!W9/(1+YtM!$C9)^Data!W$1</f>
        <v>0</v>
      </c>
      <c r="X9">
        <f>Data!X9/(1+YtM!$C9)^Data!X$1</f>
        <v>0</v>
      </c>
      <c r="Y9">
        <f>Data!Y9/(1+YtM!$C9)^Data!Y$1</f>
        <v>0</v>
      </c>
      <c r="Z9">
        <f>Data!Z9/(1+YtM!$C9)^Data!Z$1</f>
        <v>0</v>
      </c>
      <c r="AA9">
        <f>Data!AA9/(1+YtM!$C9)^Data!AA$1</f>
        <v>0</v>
      </c>
      <c r="AB9">
        <f>Data!AB9/(1+YtM!$C9)^Data!AB$1</f>
        <v>0</v>
      </c>
      <c r="AC9">
        <f>Data!AC9/(1+YtM!$C9)^Data!AC$1</f>
        <v>0</v>
      </c>
      <c r="AD9">
        <f>Data!AD9/(1+YtM!$C9)^Data!AD$1</f>
        <v>0</v>
      </c>
      <c r="AE9">
        <f>Data!AE9/(1+YtM!$C9)^Data!AE$1</f>
        <v>0</v>
      </c>
      <c r="AF9">
        <f>Data!AF9/(1+YtM!$C9)^Data!AF$1</f>
        <v>0</v>
      </c>
      <c r="AG9">
        <f>Data!AG9/(1+YtM!$C9)^Data!AG$1</f>
        <v>0</v>
      </c>
      <c r="AH9">
        <f>Data!AH9/(1+YtM!$C9)^Data!AH$1</f>
        <v>0</v>
      </c>
      <c r="AI9">
        <f>Data!AI9/(1+YtM!$C9)^Data!AI$1</f>
        <v>0</v>
      </c>
      <c r="AJ9">
        <f>Data!AJ9/(1+YtM!$C9)^Data!AJ$1</f>
        <v>0</v>
      </c>
      <c r="AK9">
        <f>Data!AK9/(1+YtM!$C9)^Data!AK$1</f>
        <v>0</v>
      </c>
    </row>
    <row r="10" spans="1:37" x14ac:dyDescent="0.25">
      <c r="A10" t="str">
        <f>Data!A10</f>
        <v>Danske Stat 2031</v>
      </c>
      <c r="B10" s="2">
        <f>Data!D10</f>
        <v>48167</v>
      </c>
      <c r="C10">
        <v>-8.2758451712732406E-4</v>
      </c>
      <c r="D10">
        <f>Data!C10</f>
        <v>100.846</v>
      </c>
      <c r="E10">
        <f t="shared" si="0"/>
        <v>100.84600278045242</v>
      </c>
      <c r="F10">
        <f>Data!F10/(1+YtM!$C10)^Data!F$1</f>
        <v>0</v>
      </c>
      <c r="G10">
        <f>Data!G10/(1+YtM!$C10)^Data!G$1</f>
        <v>0</v>
      </c>
      <c r="H10">
        <f>Data!H10/(1+YtM!$C10)^Data!H$1</f>
        <v>0</v>
      </c>
      <c r="I10">
        <f>Data!I10/(1+YtM!$C10)^Data!I$1</f>
        <v>0</v>
      </c>
      <c r="J10">
        <f>Data!J10/(1+YtM!$C10)^Data!J$1</f>
        <v>0</v>
      </c>
      <c r="K10">
        <f>Data!K10/(1+YtM!$C10)^Data!K$1</f>
        <v>0</v>
      </c>
      <c r="L10">
        <f>Data!L10/(1+YtM!$C10)^Data!L$1</f>
        <v>0</v>
      </c>
      <c r="M10">
        <f>Data!M10/(1+YtM!$C10)^Data!M$1</f>
        <v>0</v>
      </c>
      <c r="N10">
        <f>Data!N10/(1+YtM!$C10)^Data!N$1</f>
        <v>0</v>
      </c>
      <c r="O10">
        <f>Data!O10/(1+YtM!$C10)^Data!O$1</f>
        <v>0</v>
      </c>
      <c r="P10">
        <f>Data!P10/(1+YtM!$C10)^Data!P$1</f>
        <v>100.84600278045242</v>
      </c>
      <c r="Q10">
        <f>Data!Q10/(1+YtM!$C10)^Data!Q$1</f>
        <v>0</v>
      </c>
      <c r="R10">
        <f>Data!R10/(1+YtM!$C10)^Data!R$1</f>
        <v>0</v>
      </c>
      <c r="S10">
        <f>Data!S10/(1+YtM!$C10)^Data!S$1</f>
        <v>0</v>
      </c>
      <c r="T10">
        <f>Data!T10/(1+YtM!$C10)^Data!T$1</f>
        <v>0</v>
      </c>
      <c r="U10">
        <f>Data!U10/(1+YtM!$C10)^Data!U$1</f>
        <v>0</v>
      </c>
      <c r="V10">
        <f>Data!V10/(1+YtM!$C10)^Data!V$1</f>
        <v>0</v>
      </c>
      <c r="W10">
        <f>Data!W10/(1+YtM!$C10)^Data!W$1</f>
        <v>0</v>
      </c>
      <c r="X10">
        <f>Data!X10/(1+YtM!$C10)^Data!X$1</f>
        <v>0</v>
      </c>
      <c r="Y10">
        <f>Data!Y10/(1+YtM!$C10)^Data!Y$1</f>
        <v>0</v>
      </c>
      <c r="Z10">
        <f>Data!Z10/(1+YtM!$C10)^Data!Z$1</f>
        <v>0</v>
      </c>
      <c r="AA10">
        <f>Data!AA10/(1+YtM!$C10)^Data!AA$1</f>
        <v>0</v>
      </c>
      <c r="AB10">
        <f>Data!AB10/(1+YtM!$C10)^Data!AB$1</f>
        <v>0</v>
      </c>
      <c r="AC10">
        <f>Data!AC10/(1+YtM!$C10)^Data!AC$1</f>
        <v>0</v>
      </c>
      <c r="AD10">
        <f>Data!AD10/(1+YtM!$C10)^Data!AD$1</f>
        <v>0</v>
      </c>
      <c r="AE10">
        <f>Data!AE10/(1+YtM!$C10)^Data!AE$1</f>
        <v>0</v>
      </c>
      <c r="AF10">
        <f>Data!AF10/(1+YtM!$C10)^Data!AF$1</f>
        <v>0</v>
      </c>
      <c r="AG10">
        <f>Data!AG10/(1+YtM!$C10)^Data!AG$1</f>
        <v>0</v>
      </c>
      <c r="AH10">
        <f>Data!AH10/(1+YtM!$C10)^Data!AH$1</f>
        <v>0</v>
      </c>
      <c r="AI10">
        <f>Data!AI10/(1+YtM!$C10)^Data!AI$1</f>
        <v>0</v>
      </c>
      <c r="AJ10">
        <f>Data!AJ10/(1+YtM!$C10)^Data!AJ$1</f>
        <v>0</v>
      </c>
      <c r="AK10">
        <f>Data!AK10/(1+YtM!$C10)^Data!AK$1</f>
        <v>0</v>
      </c>
    </row>
    <row r="11" spans="1:37" x14ac:dyDescent="0.25">
      <c r="A11" t="str">
        <f>Data!A11</f>
        <v>4,5 St.l 39 GB</v>
      </c>
      <c r="B11" s="2">
        <f>Data!D11</f>
        <v>51089</v>
      </c>
      <c r="C11">
        <v>1.595376678459463E-3</v>
      </c>
      <c r="D11">
        <f>Data!C11</f>
        <v>181.40597979424629</v>
      </c>
      <c r="E11">
        <f t="shared" si="0"/>
        <v>181.40597969248762</v>
      </c>
      <c r="F11">
        <f>Data!F11/(1+YtM!$C11)^Data!F$1</f>
        <v>4.4987423610870696</v>
      </c>
      <c r="G11">
        <f>Data!G11/(1+YtM!$C11)^Data!G$1</f>
        <v>4.4915766045226997</v>
      </c>
      <c r="H11">
        <f>Data!H11/(1+YtM!$C11)^Data!H$1</f>
        <v>4.4844222618298115</v>
      </c>
      <c r="I11">
        <f>Data!I11/(1+YtM!$C11)^Data!I$1</f>
        <v>4.4772793148279861</v>
      </c>
      <c r="J11">
        <f>Data!J11/(1+YtM!$C11)^Data!J$1</f>
        <v>4.470147745365761</v>
      </c>
      <c r="K11">
        <f>Data!K11/(1+YtM!$C11)^Data!K$1</f>
        <v>4.4630275353205882</v>
      </c>
      <c r="L11">
        <f>Data!L11/(1+YtM!$C11)^Data!L$1</f>
        <v>4.4559186665987829</v>
      </c>
      <c r="M11">
        <f>Data!M11/(1+YtM!$C11)^Data!M$1</f>
        <v>4.4488211211354853</v>
      </c>
      <c r="N11">
        <f>Data!N11/(1+YtM!$C11)^Data!N$1</f>
        <v>4.4417348808946064</v>
      </c>
      <c r="O11">
        <f>Data!O11/(1+YtM!$C11)^Data!O$1</f>
        <v>4.4346599278687853</v>
      </c>
      <c r="P11">
        <f>Data!P11/(1+YtM!$C11)^Data!P$1</f>
        <v>4.4275962440793464</v>
      </c>
      <c r="Q11">
        <f>Data!Q11/(1+YtM!$C11)^Data!Q$1</f>
        <v>4.4205438115762492</v>
      </c>
      <c r="R11">
        <f>Data!R11/(1+YtM!$C11)^Data!R$1</f>
        <v>4.4135026124380436</v>
      </c>
      <c r="S11">
        <f>Data!S11/(1+YtM!$C11)^Data!S$1</f>
        <v>4.406472628771831</v>
      </c>
      <c r="T11">
        <f>Data!T11/(1+YtM!$C11)^Data!T$1</f>
        <v>4.3994538427132079</v>
      </c>
      <c r="U11">
        <f>Data!U11/(1+YtM!$C11)^Data!U$1</f>
        <v>4.3924462364262258</v>
      </c>
      <c r="V11">
        <f>Data!V11/(1+YtM!$C11)^Data!V$1</f>
        <v>4.3854497921033495</v>
      </c>
      <c r="W11">
        <f>Data!W11/(1+YtM!$C11)^Data!W$1</f>
        <v>4.3784644919654045</v>
      </c>
      <c r="X11">
        <f>Data!X11/(1+YtM!$C11)^Data!X$1</f>
        <v>101.51571961296237</v>
      </c>
      <c r="Y11">
        <f>Data!Y11/(1+YtM!$C11)^Data!Y$1</f>
        <v>0</v>
      </c>
      <c r="Z11">
        <f>Data!Z11/(1+YtM!$C11)^Data!Z$1</f>
        <v>0</v>
      </c>
      <c r="AA11">
        <f>Data!AA11/(1+YtM!$C11)^Data!AA$1</f>
        <v>0</v>
      </c>
      <c r="AB11">
        <f>Data!AB11/(1+YtM!$C11)^Data!AB$1</f>
        <v>0</v>
      </c>
      <c r="AC11">
        <f>Data!AC11/(1+YtM!$C11)^Data!AC$1</f>
        <v>0</v>
      </c>
      <c r="AD11">
        <f>Data!AD11/(1+YtM!$C11)^Data!AD$1</f>
        <v>0</v>
      </c>
      <c r="AE11">
        <f>Data!AE11/(1+YtM!$C11)^Data!AE$1</f>
        <v>0</v>
      </c>
      <c r="AF11">
        <f>Data!AF11/(1+YtM!$C11)^Data!AF$1</f>
        <v>0</v>
      </c>
      <c r="AG11">
        <f>Data!AG11/(1+YtM!$C11)^Data!AG$1</f>
        <v>0</v>
      </c>
      <c r="AH11">
        <f>Data!AH11/(1+YtM!$C11)^Data!AH$1</f>
        <v>0</v>
      </c>
      <c r="AI11">
        <f>Data!AI11/(1+YtM!$C11)^Data!AI$1</f>
        <v>0</v>
      </c>
      <c r="AJ11">
        <f>Data!AJ11/(1+YtM!$C11)^Data!AJ$1</f>
        <v>0</v>
      </c>
      <c r="AK11">
        <f>Data!AK11/(1+YtM!$C11)^Data!AK$1</f>
        <v>0</v>
      </c>
    </row>
    <row r="12" spans="1:37" x14ac:dyDescent="0.25">
      <c r="A12" t="str">
        <f>Data!A12</f>
        <v>Danske Stat 2052</v>
      </c>
      <c r="B12" s="2">
        <f>Data!D12</f>
        <v>55838</v>
      </c>
      <c r="C12">
        <v>4.0742942785887961E-3</v>
      </c>
      <c r="D12">
        <f>Data!C12</f>
        <v>95.605863227855465</v>
      </c>
      <c r="E12">
        <f t="shared" si="0"/>
        <v>95.605864748828992</v>
      </c>
      <c r="F12">
        <f>Data!F12/(1+YtM!$C12)^Data!F$1</f>
        <v>0.24982182716766616</v>
      </c>
      <c r="G12">
        <f>Data!G12/(1+YtM!$C12)^Data!G$1</f>
        <v>0.24880810970980902</v>
      </c>
      <c r="H12">
        <f>Data!H12/(1+YtM!$C12)^Data!H$1</f>
        <v>0.24779850567589087</v>
      </c>
      <c r="I12">
        <f>Data!I12/(1+YtM!$C12)^Data!I$1</f>
        <v>0.24679299837461741</v>
      </c>
      <c r="J12">
        <f>Data!J12/(1+YtM!$C12)^Data!J$1</f>
        <v>0.24579157118242353</v>
      </c>
      <c r="K12">
        <f>Data!K12/(1+YtM!$C12)^Data!K$1</f>
        <v>0.24479420754319861</v>
      </c>
      <c r="L12">
        <f>Data!L12/(1+YtM!$C12)^Data!L$1</f>
        <v>0.24380089096801277</v>
      </c>
      <c r="M12">
        <f>Data!M12/(1+YtM!$C12)^Data!M$1</f>
        <v>0.24281160503484439</v>
      </c>
      <c r="N12">
        <f>Data!N12/(1+YtM!$C12)^Data!N$1</f>
        <v>0.24182633338830831</v>
      </c>
      <c r="O12">
        <f>Data!O12/(1+YtM!$C12)^Data!O$1</f>
        <v>0.24084505973938578</v>
      </c>
      <c r="P12">
        <f>Data!P12/(1+YtM!$C12)^Data!P$1</f>
        <v>0.2398677678651549</v>
      </c>
      <c r="Q12">
        <f>Data!Q12/(1+YtM!$C12)^Data!Q$1</f>
        <v>0.23889444160852266</v>
      </c>
      <c r="R12">
        <f>Data!R12/(1+YtM!$C12)^Data!R$1</f>
        <v>0.23792506487795756</v>
      </c>
      <c r="S12">
        <f>Data!S12/(1+YtM!$C12)^Data!S$1</f>
        <v>0.2369596216472237</v>
      </c>
      <c r="T12">
        <f>Data!T12/(1+YtM!$C12)^Data!T$1</f>
        <v>0.23599809595511595</v>
      </c>
      <c r="U12">
        <f>Data!U12/(1+YtM!$C12)^Data!U$1</f>
        <v>0.23504047190519578</v>
      </c>
      <c r="V12">
        <f>Data!V12/(1+YtM!$C12)^Data!V$1</f>
        <v>0.23408673366552879</v>
      </c>
      <c r="W12">
        <f>Data!W12/(1+YtM!$C12)^Data!W$1</f>
        <v>0.23313686546842272</v>
      </c>
      <c r="X12">
        <f>Data!X12/(1+YtM!$C12)^Data!X$1</f>
        <v>0.23219085161016678</v>
      </c>
      <c r="Y12">
        <f>Data!Y12/(1+YtM!$C12)^Data!Y$1</f>
        <v>0.23124867645077213</v>
      </c>
      <c r="Z12">
        <f>Data!Z12/(1+YtM!$C12)^Data!Z$1</f>
        <v>0.23031032441371346</v>
      </c>
      <c r="AA12">
        <f>Data!AA12/(1+YtM!$C12)^Data!AA$1</f>
        <v>0.22937577998567099</v>
      </c>
      <c r="AB12">
        <f>Data!AB12/(1+YtM!$C12)^Data!AB$1</f>
        <v>0.22844502771627453</v>
      </c>
      <c r="AC12">
        <f>Data!AC12/(1+YtM!$C12)^Data!AC$1</f>
        <v>0.22751805221784768</v>
      </c>
      <c r="AD12">
        <f>Data!AD12/(1+YtM!$C12)^Data!AD$1</f>
        <v>0.22659483816515366</v>
      </c>
      <c r="AE12">
        <f>Data!AE12/(1+YtM!$C12)^Data!AE$1</f>
        <v>0.22567537029514179</v>
      </c>
      <c r="AF12">
        <f>Data!AF12/(1+YtM!$C12)^Data!AF$1</f>
        <v>0.22475963340669519</v>
      </c>
      <c r="AG12">
        <f>Data!AG12/(1+YtM!$C12)^Data!AG$1</f>
        <v>0.22384761236037953</v>
      </c>
      <c r="AH12">
        <f>Data!AH12/(1+YtM!$C12)^Data!AH$1</f>
        <v>0.22293929207819274</v>
      </c>
      <c r="AI12">
        <f>Data!AI12/(1+YtM!$C12)^Data!AI$1</f>
        <v>0.22203465754331558</v>
      </c>
      <c r="AJ12">
        <f>Data!AJ12/(1+YtM!$C12)^Data!AJ$1</f>
        <v>0.22113369379986361</v>
      </c>
      <c r="AK12">
        <f>Data!AK12/(1+YtM!$C12)^Data!AK$1</f>
        <v>88.314790767008532</v>
      </c>
    </row>
    <row r="14" spans="1:37" x14ac:dyDescent="0.25">
      <c r="B14" t="s">
        <v>50</v>
      </c>
      <c r="C14">
        <f>SUMXMY2(D2:D12,E2:E12)</f>
        <v>4.0981895858034804E-11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I19" sqref="I18:I19"/>
    </sheetView>
  </sheetViews>
  <sheetFormatPr defaultRowHeight="15" x14ac:dyDescent="0.25"/>
  <cols>
    <col min="1" max="1" width="18.140625" style="1" bestFit="1" customWidth="1"/>
    <col min="2" max="2" width="18.85546875" style="1" bestFit="1" customWidth="1"/>
    <col min="3" max="3" width="12.7109375" style="1" bestFit="1" customWidth="1"/>
    <col min="4" max="4" width="11" style="1" bestFit="1" customWidth="1"/>
    <col min="5" max="5" width="12.7109375" style="1" bestFit="1" customWidth="1"/>
    <col min="6" max="6" width="12.5703125" style="1" bestFit="1" customWidth="1"/>
    <col min="7" max="7" width="10.42578125" style="1" bestFit="1" customWidth="1"/>
    <col min="8" max="8" width="12.7109375" style="1" bestFit="1" customWidth="1"/>
  </cols>
  <sheetData>
    <row r="1" spans="1:8" x14ac:dyDescent="0.25">
      <c r="A1" t="str">
        <f t="array" ref="A1:C12">YtM!A1:C12</f>
        <v>Navn</v>
      </c>
      <c r="B1" t="str">
        <v>Udløbsdato</v>
      </c>
      <c r="C1" t="str">
        <v>YtM</v>
      </c>
      <c r="D1" t="s">
        <v>51</v>
      </c>
      <c r="E1" t="s">
        <v>52</v>
      </c>
      <c r="F1" t="s">
        <v>53</v>
      </c>
      <c r="G1" t="s">
        <v>54</v>
      </c>
      <c r="H1" t="s">
        <v>50</v>
      </c>
    </row>
    <row r="2" spans="1:8" x14ac:dyDescent="0.25">
      <c r="A2" t="str">
        <v>3St.l. 21 GB</v>
      </c>
      <c r="B2" s="2">
        <v>44515</v>
      </c>
      <c r="C2">
        <v>-9.5977497944556532E-3</v>
      </c>
      <c r="D2">
        <f t="shared" ref="D2:D12" si="0">$E$2+($E$3+$E$4/$E$5)*(1-EXP(-$E$5*F2))/($E$5*F2)-$E$4/$E$5*EXP(-$E$5*F2)</f>
        <v>-8.3172124925669968E-3</v>
      </c>
      <c r="E2">
        <v>7.344197132882836E-3</v>
      </c>
      <c r="F2" s="3">
        <f t="shared" ref="F2:F12" si="1">B2-$G$2</f>
        <v>64</v>
      </c>
      <c r="G2" s="2">
        <v>44451</v>
      </c>
      <c r="H2">
        <f t="array" ref="H2">SUMXMY2(C2:C12*1000,D2:D12*1000)</f>
        <v>4.1988400606312544</v>
      </c>
    </row>
    <row r="3" spans="1:8" x14ac:dyDescent="0.25">
      <c r="A3" t="str">
        <v>DANSKE STAT 2022</v>
      </c>
      <c r="B3" s="2">
        <v>44880</v>
      </c>
      <c r="C3">
        <v>-5.7444357735716919E-3</v>
      </c>
      <c r="D3">
        <f t="shared" si="0"/>
        <v>-7.2300976051599139E-3</v>
      </c>
      <c r="E3">
        <v>-1.5863131018490021E-2</v>
      </c>
      <c r="F3" s="3">
        <f t="shared" si="1"/>
        <v>429</v>
      </c>
    </row>
    <row r="4" spans="1:8" x14ac:dyDescent="0.25">
      <c r="A4" t="str">
        <v>1,5St.l.23 GB</v>
      </c>
      <c r="B4" s="2">
        <v>45245</v>
      </c>
      <c r="C4">
        <v>-5.8652912070621694E-3</v>
      </c>
      <c r="D4">
        <f t="shared" si="0"/>
        <v>-6.2426119988884324E-3</v>
      </c>
      <c r="E4">
        <v>-4.489552272006908E-14</v>
      </c>
      <c r="F4" s="3">
        <f t="shared" si="1"/>
        <v>794</v>
      </c>
    </row>
    <row r="5" spans="1:8" x14ac:dyDescent="0.25">
      <c r="A5" t="str">
        <v>7 St.l 24 GB</v>
      </c>
      <c r="B5" s="2">
        <v>45606</v>
      </c>
      <c r="C5">
        <v>-5.4004123277492837E-3</v>
      </c>
      <c r="D5">
        <f t="shared" si="0"/>
        <v>-5.3539156950436362E-3</v>
      </c>
      <c r="E5">
        <v>4.007914573233805E-4</v>
      </c>
      <c r="F5" s="3">
        <f t="shared" si="1"/>
        <v>1155</v>
      </c>
    </row>
    <row r="6" spans="1:8" x14ac:dyDescent="0.25">
      <c r="A6" t="str">
        <v>Danske Stat 2024</v>
      </c>
      <c r="B6" s="2">
        <v>45611</v>
      </c>
      <c r="C6">
        <v>-5.4024765540036258E-3</v>
      </c>
      <c r="D6">
        <f t="shared" si="0"/>
        <v>-5.3421781272280913E-3</v>
      </c>
      <c r="F6" s="3">
        <f t="shared" si="1"/>
        <v>1160</v>
      </c>
    </row>
    <row r="7" spans="1:8" x14ac:dyDescent="0.25">
      <c r="A7" t="str">
        <v>Danske Stat 2025</v>
      </c>
      <c r="B7" s="2">
        <v>45976</v>
      </c>
      <c r="C7">
        <v>-4.6247980577865094E-3</v>
      </c>
      <c r="D7">
        <f t="shared" si="0"/>
        <v>-4.5245842314394873E-3</v>
      </c>
      <c r="F7" s="3">
        <f t="shared" si="1"/>
        <v>1525</v>
      </c>
    </row>
    <row r="8" spans="1:8" x14ac:dyDescent="0.25">
      <c r="A8" t="str">
        <v>Danske Stat 2027</v>
      </c>
      <c r="B8" s="2">
        <v>46706</v>
      </c>
      <c r="C8">
        <v>-3.4301251844549348E-3</v>
      </c>
      <c r="D8">
        <f t="shared" si="0"/>
        <v>-3.0985845227615009E-3</v>
      </c>
      <c r="F8" s="3">
        <f t="shared" si="1"/>
        <v>2255</v>
      </c>
    </row>
    <row r="9" spans="1:8" x14ac:dyDescent="0.25">
      <c r="A9" t="str">
        <v>DANSKE STAT 2029</v>
      </c>
      <c r="B9" s="2">
        <v>47437</v>
      </c>
      <c r="C9">
        <v>-1.993306775658862E-3</v>
      </c>
      <c r="D9">
        <f t="shared" si="0"/>
        <v>-1.9055502643971665E-3</v>
      </c>
      <c r="F9" s="3">
        <f t="shared" si="1"/>
        <v>2986</v>
      </c>
    </row>
    <row r="10" spans="1:8" x14ac:dyDescent="0.25">
      <c r="A10" t="str">
        <v>Danske Stat 2031</v>
      </c>
      <c r="B10" s="2">
        <v>48167</v>
      </c>
      <c r="C10">
        <v>-8.2758451712732406E-4</v>
      </c>
      <c r="D10">
        <f t="shared" si="0"/>
        <v>-9.0485937469435751E-4</v>
      </c>
      <c r="F10" s="3">
        <f t="shared" si="1"/>
        <v>3716</v>
      </c>
    </row>
    <row r="11" spans="1:8" x14ac:dyDescent="0.25">
      <c r="A11" t="str">
        <v>4,5 St.l 39 GB</v>
      </c>
      <c r="B11" s="2">
        <v>51089</v>
      </c>
      <c r="C11">
        <v>1.595376678459463E-3</v>
      </c>
      <c r="D11">
        <f t="shared" si="0"/>
        <v>1.798512712955571E-3</v>
      </c>
      <c r="F11" s="3">
        <f t="shared" si="1"/>
        <v>6638</v>
      </c>
    </row>
    <row r="12" spans="1:8" x14ac:dyDescent="0.25">
      <c r="A12" t="str">
        <v>Danske Stat 2052</v>
      </c>
      <c r="B12" s="2">
        <v>55838</v>
      </c>
      <c r="C12">
        <v>4.0742942785887961E-3</v>
      </c>
      <c r="D12">
        <f t="shared" si="0"/>
        <v>3.9045724312706843E-3</v>
      </c>
      <c r="F12" s="3">
        <f t="shared" si="1"/>
        <v>11387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3"/>
  <sheetViews>
    <sheetView workbookViewId="0">
      <selection activeCell="D18" sqref="D18"/>
    </sheetView>
  </sheetViews>
  <sheetFormatPr defaultRowHeight="15" x14ac:dyDescent="0.25"/>
  <cols>
    <col min="2" max="4" width="9.140625" style="1" customWidth="1"/>
    <col min="7" max="12" width="9.140625" style="1" customWidth="1"/>
  </cols>
  <sheetData>
    <row r="1" spans="1:44" x14ac:dyDescent="0.25">
      <c r="A1" t="s">
        <v>0</v>
      </c>
      <c r="B1" t="s">
        <v>1</v>
      </c>
      <c r="C1" t="str">
        <f>Data!C1</f>
        <v>Dirty Price</v>
      </c>
      <c r="D1" t="str">
        <f>Data!E1</f>
        <v>Maturity</v>
      </c>
      <c r="E1" t="s">
        <v>16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>
        <f>Data!F1</f>
        <v>0.17534246575342469</v>
      </c>
      <c r="N1">
        <f>Data!G1</f>
        <v>1.175342465753425</v>
      </c>
      <c r="O1">
        <f>Data!H1</f>
        <v>2.1753424657534248</v>
      </c>
      <c r="P1">
        <f>Data!I1</f>
        <v>3.1753424657534248</v>
      </c>
      <c r="Q1">
        <f>Data!J1</f>
        <v>4.1753424657534248</v>
      </c>
      <c r="R1">
        <f>Data!K1</f>
        <v>5.1753424657534248</v>
      </c>
      <c r="S1">
        <f>Data!L1</f>
        <v>6.1753424657534248</v>
      </c>
      <c r="T1">
        <f>Data!M1</f>
        <v>7.1753424657534248</v>
      </c>
      <c r="U1">
        <f>Data!N1</f>
        <v>8.1753424657534239</v>
      </c>
      <c r="V1">
        <f>Data!O1</f>
        <v>9.1753424657534239</v>
      </c>
      <c r="W1">
        <f>Data!P1</f>
        <v>10.17534246575342</v>
      </c>
      <c r="X1">
        <f>Data!Q1</f>
        <v>11.17534246575342</v>
      </c>
      <c r="Y1">
        <f>Data!R1</f>
        <v>12.17534246575342</v>
      </c>
      <c r="Z1">
        <f>Data!S1</f>
        <v>13.17534246575342</v>
      </c>
      <c r="AA1">
        <f>Data!T1</f>
        <v>14.17534246575342</v>
      </c>
      <c r="AB1">
        <f>Data!U1</f>
        <v>15.17534246575342</v>
      </c>
      <c r="AC1">
        <f>Data!V1</f>
        <v>16.17534246575342</v>
      </c>
      <c r="AD1">
        <f>Data!W1</f>
        <v>17.17534246575342</v>
      </c>
      <c r="AE1">
        <f>Data!X1</f>
        <v>18.17534246575342</v>
      </c>
      <c r="AF1">
        <f>Data!Y1</f>
        <v>19.17534246575342</v>
      </c>
      <c r="AG1">
        <f>Data!Z1</f>
        <v>20.17534246575342</v>
      </c>
      <c r="AH1">
        <f>Data!AA1</f>
        <v>21.17534246575342</v>
      </c>
      <c r="AI1">
        <f>Data!AB1</f>
        <v>22.17534246575342</v>
      </c>
      <c r="AJ1">
        <f>Data!AC1</f>
        <v>23.17534246575342</v>
      </c>
      <c r="AK1">
        <f>Data!AD1</f>
        <v>24.17534246575342</v>
      </c>
      <c r="AL1">
        <f>Data!AE1</f>
        <v>25.17534246575342</v>
      </c>
      <c r="AM1">
        <f>Data!AF1</f>
        <v>26.17534246575342</v>
      </c>
      <c r="AN1">
        <f>Data!AG1</f>
        <v>27.17534246575342</v>
      </c>
      <c r="AO1">
        <f>Data!AH1</f>
        <v>28.17534246575342</v>
      </c>
      <c r="AP1">
        <f>Data!AI1</f>
        <v>29.17534246575342</v>
      </c>
      <c r="AQ1">
        <f>Data!AJ1</f>
        <v>30.17534246575342</v>
      </c>
      <c r="AR1">
        <f>Data!AK1</f>
        <v>31.17534246575342</v>
      </c>
    </row>
    <row r="2" spans="1:44" x14ac:dyDescent="0.25">
      <c r="A2" t="str">
        <f>Data!A2</f>
        <v>3St.l. 21 GB</v>
      </c>
      <c r="B2">
        <f>Data!B2</f>
        <v>3</v>
      </c>
      <c r="C2">
        <f>Data!C2</f>
        <v>103.1743218546582</v>
      </c>
      <c r="D2">
        <f>Data!E2</f>
        <v>0.1752260484472645</v>
      </c>
      <c r="E2">
        <f>YtM!C2</f>
        <v>-9.5977497944556532E-3</v>
      </c>
      <c r="F2">
        <f t="array" ref="F2">SUM($M$1:$AR$1*M2:AR2/(1+E2)^$M$1:$AR$1)/C2</f>
        <v>0.1753424668997928</v>
      </c>
      <c r="G2">
        <f t="shared" ref="G2:G12" si="0">F2/(1+E2)</f>
        <v>0.17704166853760972</v>
      </c>
      <c r="H2">
        <f t="array" ref="H2">1/C2*SUM($M$1:$AR$1*M2:AR2/(1+$M$13:$AR$13)^($M$1:$AR$1+1))</f>
        <v>0.17677300409339541</v>
      </c>
      <c r="I2">
        <f t="shared" ref="I2:I12" si="1">G2-$F2</f>
        <v>1.6992016378169217E-3</v>
      </c>
      <c r="J2">
        <f t="shared" ref="J2:J12" si="2">H2-$F2</f>
        <v>1.4305371936026157E-3</v>
      </c>
      <c r="K2">
        <f t="array" ref="K2">SUM($M$1:$AR$1*($M$1:$AR$1+1)*M2:AR2/(1+$M$13:$AR$13)^($M$1:$AR$1+2))/C2</f>
        <v>0.20951136908606904</v>
      </c>
      <c r="M2">
        <f>Data!F2</f>
        <v>103</v>
      </c>
      <c r="N2">
        <f>Data!G2</f>
        <v>0</v>
      </c>
      <c r="O2">
        <f>Data!H2</f>
        <v>0</v>
      </c>
      <c r="P2">
        <f>Data!I2</f>
        <v>0</v>
      </c>
      <c r="Q2">
        <f>Data!J2</f>
        <v>0</v>
      </c>
      <c r="R2">
        <f>Data!K2</f>
        <v>0</v>
      </c>
      <c r="S2">
        <f>Data!L2</f>
        <v>0</v>
      </c>
      <c r="T2">
        <f>Data!M2</f>
        <v>0</v>
      </c>
      <c r="U2">
        <f>Data!N2</f>
        <v>0</v>
      </c>
      <c r="V2">
        <f>Data!O2</f>
        <v>0</v>
      </c>
      <c r="W2">
        <f>Data!P2</f>
        <v>0</v>
      </c>
      <c r="X2">
        <f>Data!Q2</f>
        <v>0</v>
      </c>
      <c r="Y2">
        <f>Data!R2</f>
        <v>0</v>
      </c>
      <c r="Z2">
        <f>Data!S2</f>
        <v>0</v>
      </c>
      <c r="AA2">
        <f>Data!T2</f>
        <v>0</v>
      </c>
      <c r="AB2">
        <f>Data!U2</f>
        <v>0</v>
      </c>
      <c r="AC2">
        <f>Data!V2</f>
        <v>0</v>
      </c>
      <c r="AD2">
        <f>Data!W2</f>
        <v>0</v>
      </c>
      <c r="AE2">
        <f>Data!X2</f>
        <v>0</v>
      </c>
      <c r="AF2">
        <f>Data!Y2</f>
        <v>0</v>
      </c>
      <c r="AG2">
        <f>Data!Z2</f>
        <v>0</v>
      </c>
      <c r="AH2">
        <f>Data!AA2</f>
        <v>0</v>
      </c>
      <c r="AI2">
        <f>Data!AB2</f>
        <v>0</v>
      </c>
      <c r="AJ2">
        <f>Data!AC2</f>
        <v>0</v>
      </c>
      <c r="AK2">
        <f>Data!AD2</f>
        <v>0</v>
      </c>
      <c r="AL2">
        <f>Data!AE2</f>
        <v>0</v>
      </c>
      <c r="AM2">
        <f>Data!AF2</f>
        <v>0</v>
      </c>
      <c r="AN2">
        <f>Data!AG2</f>
        <v>0</v>
      </c>
      <c r="AO2">
        <f>Data!AH2</f>
        <v>0</v>
      </c>
      <c r="AP2">
        <f>Data!AI2</f>
        <v>0</v>
      </c>
      <c r="AQ2">
        <f>Data!AJ2</f>
        <v>0</v>
      </c>
      <c r="AR2">
        <f>Data!AK2</f>
        <v>0</v>
      </c>
    </row>
    <row r="3" spans="1:44" x14ac:dyDescent="0.25">
      <c r="A3" t="str">
        <f>Data!A3</f>
        <v>DANSKE STAT 2022</v>
      </c>
      <c r="B3">
        <f>Data!B3</f>
        <v>0.25</v>
      </c>
      <c r="C3">
        <f>Data!C3</f>
        <v>101.18135947350051</v>
      </c>
      <c r="D3">
        <f>Data!E3</f>
        <v>1.17456210599807</v>
      </c>
      <c r="E3">
        <f>YtM!C3</f>
        <v>-5.7444357735716919E-3</v>
      </c>
      <c r="F3">
        <f t="array" ref="F3">SUM($M$1:$AR$1*M3:AR3/(1+E3)^$M$1:$AR$1)/C3</f>
        <v>1.1728692035830717</v>
      </c>
      <c r="G3">
        <f t="shared" si="0"/>
        <v>1.1796456019792176</v>
      </c>
      <c r="H3">
        <f t="array" ref="H3">1/C3*SUM($M$1:$AR$1*M3:AR3/(1+$M$13:$AR$13)^($M$1:$AR$1+1))</f>
        <v>1.1834890595452707</v>
      </c>
      <c r="I3">
        <f t="shared" si="1"/>
        <v>6.7763983961459662E-3</v>
      </c>
      <c r="J3">
        <f t="shared" si="2"/>
        <v>1.0619855962199054E-2</v>
      </c>
      <c r="K3">
        <f t="array" ref="K3">SUM($M$1:$AR$1*($M$1:$AR$1+1)*M3:AR3/(1+$M$13:$AR$13)^($M$1:$AR$1+2))/C3</f>
        <v>2.5928032816232034</v>
      </c>
      <c r="L3">
        <f t="shared" ref="L3:L12" si="3">G3*(E3-$E$2)+1/2*K3*(E3-$E$2)^2</f>
        <v>4.5647939468658446E-3</v>
      </c>
      <c r="M3">
        <f>Data!F3</f>
        <v>0.25</v>
      </c>
      <c r="N3">
        <f>Data!G3</f>
        <v>100.25</v>
      </c>
      <c r="O3">
        <f>Data!H3</f>
        <v>0</v>
      </c>
      <c r="P3">
        <f>Data!I3</f>
        <v>0</v>
      </c>
      <c r="Q3">
        <f>Data!J3</f>
        <v>0</v>
      </c>
      <c r="R3">
        <f>Data!K3</f>
        <v>0</v>
      </c>
      <c r="S3">
        <f>Data!L3</f>
        <v>0</v>
      </c>
      <c r="T3">
        <f>Data!M3</f>
        <v>0</v>
      </c>
      <c r="U3">
        <f>Data!N3</f>
        <v>0</v>
      </c>
      <c r="V3">
        <f>Data!O3</f>
        <v>0</v>
      </c>
      <c r="W3">
        <f>Data!P3</f>
        <v>0</v>
      </c>
      <c r="X3">
        <f>Data!Q3</f>
        <v>0</v>
      </c>
      <c r="Y3">
        <f>Data!R3</f>
        <v>0</v>
      </c>
      <c r="Z3">
        <f>Data!S3</f>
        <v>0</v>
      </c>
      <c r="AA3">
        <f>Data!T3</f>
        <v>0</v>
      </c>
      <c r="AB3">
        <f>Data!U3</f>
        <v>0</v>
      </c>
      <c r="AC3">
        <f>Data!V3</f>
        <v>0</v>
      </c>
      <c r="AD3">
        <f>Data!W3</f>
        <v>0</v>
      </c>
      <c r="AE3">
        <f>Data!X3</f>
        <v>0</v>
      </c>
      <c r="AF3">
        <f>Data!Y3</f>
        <v>0</v>
      </c>
      <c r="AG3">
        <f>Data!Z3</f>
        <v>0</v>
      </c>
      <c r="AH3">
        <f>Data!AA3</f>
        <v>0</v>
      </c>
      <c r="AI3">
        <f>Data!AB3</f>
        <v>0</v>
      </c>
      <c r="AJ3">
        <f>Data!AC3</f>
        <v>0</v>
      </c>
      <c r="AK3">
        <f>Data!AD3</f>
        <v>0</v>
      </c>
      <c r="AL3">
        <f>Data!AE3</f>
        <v>0</v>
      </c>
      <c r="AM3">
        <f>Data!AF3</f>
        <v>0</v>
      </c>
      <c r="AN3">
        <f>Data!AG3</f>
        <v>0</v>
      </c>
      <c r="AO3">
        <f>Data!AH3</f>
        <v>0</v>
      </c>
      <c r="AP3">
        <f>Data!AI3</f>
        <v>0</v>
      </c>
      <c r="AQ3">
        <f>Data!AJ3</f>
        <v>0</v>
      </c>
      <c r="AR3">
        <f>Data!AK3</f>
        <v>0</v>
      </c>
    </row>
    <row r="4" spans="1:44" x14ac:dyDescent="0.25">
      <c r="A4" t="str">
        <f>Data!A4</f>
        <v>1,5St.l.23 GB</v>
      </c>
      <c r="B4">
        <f>Data!B4</f>
        <v>1.5</v>
      </c>
      <c r="C4">
        <f>Data!C4</f>
        <v>105.81915275467669</v>
      </c>
      <c r="D4">
        <f>Data!E4</f>
        <v>2.1738981635488752</v>
      </c>
      <c r="E4">
        <f>YtM!C4</f>
        <v>-5.8652912070621694E-3</v>
      </c>
      <c r="F4">
        <f t="array" ref="F4">SUM($M$1:$AR$1*M4:AR4/(1+E4)^$M$1:$AR$1)/C4</f>
        <v>2.1326895043325775</v>
      </c>
      <c r="G4">
        <f t="shared" si="0"/>
        <v>2.1452721502119712</v>
      </c>
      <c r="H4">
        <f t="array" ref="H4">1/C4*SUM($M$1:$AR$1*M4:AR4/(1+$M$13:$AR$13)^($M$1:$AR$1+1))</f>
        <v>2.147894072759438</v>
      </c>
      <c r="I4">
        <f t="shared" si="1"/>
        <v>1.2582645879393617E-2</v>
      </c>
      <c r="J4">
        <f t="shared" si="2"/>
        <v>1.5204568426860465E-2</v>
      </c>
      <c r="K4">
        <f t="array" ref="K4">SUM($M$1:$AR$1*($M$1:$AR$1+1)*M4:AR4/(1+$M$13:$AR$13)^($M$1:$AR$1+2))/C4</f>
        <v>6.8411026586844246</v>
      </c>
      <c r="L4">
        <f t="shared" si="3"/>
        <v>8.0547920051646568E-3</v>
      </c>
      <c r="M4">
        <f>Data!F4</f>
        <v>1.5</v>
      </c>
      <c r="N4">
        <f>Data!G4</f>
        <v>1.5</v>
      </c>
      <c r="O4">
        <f>Data!H4</f>
        <v>101.5</v>
      </c>
      <c r="P4">
        <f>Data!I4</f>
        <v>0</v>
      </c>
      <c r="Q4">
        <f>Data!J4</f>
        <v>0</v>
      </c>
      <c r="R4">
        <f>Data!K4</f>
        <v>0</v>
      </c>
      <c r="S4">
        <f>Data!L4</f>
        <v>0</v>
      </c>
      <c r="T4">
        <f>Data!M4</f>
        <v>0</v>
      </c>
      <c r="U4">
        <f>Data!N4</f>
        <v>0</v>
      </c>
      <c r="V4">
        <f>Data!O4</f>
        <v>0</v>
      </c>
      <c r="W4">
        <f>Data!P4</f>
        <v>0</v>
      </c>
      <c r="X4">
        <f>Data!Q4</f>
        <v>0</v>
      </c>
      <c r="Y4">
        <f>Data!R4</f>
        <v>0</v>
      </c>
      <c r="Z4">
        <f>Data!S4</f>
        <v>0</v>
      </c>
      <c r="AA4">
        <f>Data!T4</f>
        <v>0</v>
      </c>
      <c r="AB4">
        <f>Data!U4</f>
        <v>0</v>
      </c>
      <c r="AC4">
        <f>Data!V4</f>
        <v>0</v>
      </c>
      <c r="AD4">
        <f>Data!W4</f>
        <v>0</v>
      </c>
      <c r="AE4">
        <f>Data!X4</f>
        <v>0</v>
      </c>
      <c r="AF4">
        <f>Data!Y4</f>
        <v>0</v>
      </c>
      <c r="AG4">
        <f>Data!Z4</f>
        <v>0</v>
      </c>
      <c r="AH4">
        <f>Data!AA4</f>
        <v>0</v>
      </c>
      <c r="AI4">
        <f>Data!AB4</f>
        <v>0</v>
      </c>
      <c r="AJ4">
        <f>Data!AC4</f>
        <v>0</v>
      </c>
      <c r="AK4">
        <f>Data!AD4</f>
        <v>0</v>
      </c>
      <c r="AL4">
        <f>Data!AE4</f>
        <v>0</v>
      </c>
      <c r="AM4">
        <f>Data!AF4</f>
        <v>0</v>
      </c>
      <c r="AN4">
        <f>Data!AG4</f>
        <v>0</v>
      </c>
      <c r="AO4">
        <f>Data!AH4</f>
        <v>0</v>
      </c>
      <c r="AP4">
        <f>Data!AI4</f>
        <v>0</v>
      </c>
      <c r="AQ4">
        <f>Data!AJ4</f>
        <v>0</v>
      </c>
      <c r="AR4">
        <f>Data!AK4</f>
        <v>0</v>
      </c>
    </row>
    <row r="5" spans="1:44" x14ac:dyDescent="0.25">
      <c r="A5" t="str">
        <f>Data!A5</f>
        <v>7 St.l 24 GB</v>
      </c>
      <c r="B5">
        <f>Data!B5</f>
        <v>7</v>
      </c>
      <c r="C5">
        <f>Data!C5</f>
        <v>129.99002184849789</v>
      </c>
      <c r="D5">
        <f>Data!E5</f>
        <v>3.1622825930717262</v>
      </c>
      <c r="E5">
        <f>YtM!C5</f>
        <v>-5.4004123277492837E-3</v>
      </c>
      <c r="F5">
        <f t="array" ref="F5">SUM($M$1:$AR$1*M5:AR5/(1+E5)^$M$1:$AR$1)/C5</f>
        <v>2.8507615486788538</v>
      </c>
      <c r="G5">
        <f t="shared" si="0"/>
        <v>2.8662404288249737</v>
      </c>
      <c r="H5">
        <f t="array" ref="H5">1/C5*SUM($M$1:$AR$1*M5:AR5/(1+$M$13:$AR$13)^($M$1:$AR$1+1))</f>
        <v>2.866224160875098</v>
      </c>
      <c r="I5">
        <f t="shared" si="1"/>
        <v>1.5478880146119867E-2</v>
      </c>
      <c r="J5">
        <f t="shared" si="2"/>
        <v>1.546261219624423E-2</v>
      </c>
      <c r="K5">
        <f t="array" ref="K5">SUM($M$1:$AR$1*($M$1:$AR$1+1)*M5:AR5/(1+$M$13:$AR$13)^($M$1:$AR$1+2))/C5</f>
        <v>11.75422969790762</v>
      </c>
      <c r="L5">
        <f t="shared" si="3"/>
        <v>1.2134119244777268E-2</v>
      </c>
      <c r="M5">
        <f>Data!F5</f>
        <v>7</v>
      </c>
      <c r="N5">
        <f>Data!G5</f>
        <v>7</v>
      </c>
      <c r="O5">
        <f>Data!H5</f>
        <v>7</v>
      </c>
      <c r="P5">
        <f>Data!I5</f>
        <v>107</v>
      </c>
      <c r="Q5">
        <f>Data!J5</f>
        <v>0</v>
      </c>
      <c r="R5">
        <f>Data!K5</f>
        <v>0</v>
      </c>
      <c r="S5">
        <f>Data!L5</f>
        <v>0</v>
      </c>
      <c r="T5">
        <f>Data!M5</f>
        <v>0</v>
      </c>
      <c r="U5">
        <f>Data!N5</f>
        <v>0</v>
      </c>
      <c r="V5">
        <f>Data!O5</f>
        <v>0</v>
      </c>
      <c r="W5">
        <f>Data!P5</f>
        <v>0</v>
      </c>
      <c r="X5">
        <f>Data!Q5</f>
        <v>0</v>
      </c>
      <c r="Y5">
        <f>Data!R5</f>
        <v>0</v>
      </c>
      <c r="Z5">
        <f>Data!S5</f>
        <v>0</v>
      </c>
      <c r="AA5">
        <f>Data!T5</f>
        <v>0</v>
      </c>
      <c r="AB5">
        <f>Data!U5</f>
        <v>0</v>
      </c>
      <c r="AC5">
        <f>Data!V5</f>
        <v>0</v>
      </c>
      <c r="AD5">
        <f>Data!W5</f>
        <v>0</v>
      </c>
      <c r="AE5">
        <f>Data!X5</f>
        <v>0</v>
      </c>
      <c r="AF5">
        <f>Data!Y5</f>
        <v>0</v>
      </c>
      <c r="AG5">
        <f>Data!Z5</f>
        <v>0</v>
      </c>
      <c r="AH5">
        <f>Data!AA5</f>
        <v>0</v>
      </c>
      <c r="AI5">
        <f>Data!AB5</f>
        <v>0</v>
      </c>
      <c r="AJ5">
        <f>Data!AC5</f>
        <v>0</v>
      </c>
      <c r="AK5">
        <f>Data!AD5</f>
        <v>0</v>
      </c>
      <c r="AL5">
        <f>Data!AE5</f>
        <v>0</v>
      </c>
      <c r="AM5">
        <f>Data!AF5</f>
        <v>0</v>
      </c>
      <c r="AN5">
        <f>Data!AG5</f>
        <v>0</v>
      </c>
      <c r="AO5">
        <f>Data!AH5</f>
        <v>0</v>
      </c>
      <c r="AP5">
        <f>Data!AI5</f>
        <v>0</v>
      </c>
      <c r="AQ5">
        <f>Data!AJ5</f>
        <v>0</v>
      </c>
      <c r="AR5">
        <f>Data!AK5</f>
        <v>0</v>
      </c>
    </row>
    <row r="6" spans="1:44" x14ac:dyDescent="0.25">
      <c r="A6" t="str">
        <f>Data!A6</f>
        <v>Danske Stat 2024</v>
      </c>
      <c r="B6">
        <f>Data!B6</f>
        <v>0</v>
      </c>
      <c r="C6">
        <f>Data!C6</f>
        <v>101.735</v>
      </c>
      <c r="D6">
        <f>Data!E6</f>
        <v>3.1759721281066691</v>
      </c>
      <c r="E6">
        <f>YtM!C6</f>
        <v>-5.4024765540036258E-3</v>
      </c>
      <c r="F6">
        <f t="array" ref="F6">SUM($M$1:$AR$1*M6:AR6/(1+E6)^$M$1:$AR$1)/C6</f>
        <v>3.1753425052748381</v>
      </c>
      <c r="G6">
        <f t="shared" si="0"/>
        <v>3.1925904000576866</v>
      </c>
      <c r="H6">
        <f t="array" ref="H6">1/C6*SUM($M$1:$AR$1*M6:AR6/(1+$M$13:$AR$13)^($M$1:$AR$1+1))</f>
        <v>3.1918138101108307</v>
      </c>
      <c r="I6">
        <f t="shared" si="1"/>
        <v>1.7247894782848494E-2</v>
      </c>
      <c r="J6">
        <f t="shared" si="2"/>
        <v>1.6471304835992573E-2</v>
      </c>
      <c r="K6">
        <f t="array" ref="K6">SUM($M$1:$AR$1*($M$1:$AR$1+1)*M6:AR6/(1+$M$13:$AR$13)^($M$1:$AR$1+2))/C6</f>
        <v>13.398524485659527</v>
      </c>
      <c r="L6">
        <f t="shared" si="3"/>
        <v>1.3511698215991319E-2</v>
      </c>
      <c r="M6">
        <f>Data!F6</f>
        <v>0</v>
      </c>
      <c r="N6">
        <f>Data!G6</f>
        <v>0</v>
      </c>
      <c r="O6">
        <f>Data!H6</f>
        <v>0</v>
      </c>
      <c r="P6">
        <f>Data!I6</f>
        <v>100</v>
      </c>
      <c r="Q6">
        <f>Data!J6</f>
        <v>0</v>
      </c>
      <c r="R6">
        <f>Data!K6</f>
        <v>0</v>
      </c>
      <c r="S6">
        <f>Data!L6</f>
        <v>0</v>
      </c>
      <c r="T6">
        <f>Data!M6</f>
        <v>0</v>
      </c>
      <c r="U6">
        <f>Data!N6</f>
        <v>0</v>
      </c>
      <c r="V6">
        <f>Data!O6</f>
        <v>0</v>
      </c>
      <c r="W6">
        <f>Data!P6</f>
        <v>0</v>
      </c>
      <c r="X6">
        <f>Data!Q6</f>
        <v>0</v>
      </c>
      <c r="Y6">
        <f>Data!R6</f>
        <v>0</v>
      </c>
      <c r="Z6">
        <f>Data!S6</f>
        <v>0</v>
      </c>
      <c r="AA6">
        <f>Data!T6</f>
        <v>0</v>
      </c>
      <c r="AB6">
        <f>Data!U6</f>
        <v>0</v>
      </c>
      <c r="AC6">
        <f>Data!V6</f>
        <v>0</v>
      </c>
      <c r="AD6">
        <f>Data!W6</f>
        <v>0</v>
      </c>
      <c r="AE6">
        <f>Data!X6</f>
        <v>0</v>
      </c>
      <c r="AF6">
        <f>Data!Y6</f>
        <v>0</v>
      </c>
      <c r="AG6">
        <f>Data!Z6</f>
        <v>0</v>
      </c>
      <c r="AH6">
        <f>Data!AA6</f>
        <v>0</v>
      </c>
      <c r="AI6">
        <f>Data!AB6</f>
        <v>0</v>
      </c>
      <c r="AJ6">
        <f>Data!AC6</f>
        <v>0</v>
      </c>
      <c r="AK6">
        <f>Data!AD6</f>
        <v>0</v>
      </c>
      <c r="AL6">
        <f>Data!AE6</f>
        <v>0</v>
      </c>
      <c r="AM6">
        <f>Data!AF6</f>
        <v>0</v>
      </c>
      <c r="AN6">
        <f>Data!AG6</f>
        <v>0</v>
      </c>
      <c r="AO6">
        <f>Data!AH6</f>
        <v>0</v>
      </c>
      <c r="AP6">
        <f>Data!AI6</f>
        <v>0</v>
      </c>
      <c r="AQ6">
        <f>Data!AJ6</f>
        <v>0</v>
      </c>
      <c r="AR6">
        <f>Data!AK6</f>
        <v>0</v>
      </c>
    </row>
    <row r="7" spans="1:44" x14ac:dyDescent="0.25">
      <c r="A7" t="str">
        <f>Data!A7</f>
        <v>Danske Stat 2025</v>
      </c>
      <c r="B7">
        <f>Data!B7</f>
        <v>1.75</v>
      </c>
      <c r="C7">
        <f>Data!C7</f>
        <v>110.7932106750994</v>
      </c>
      <c r="D7">
        <f>Data!E7</f>
        <v>4.1753081856574754</v>
      </c>
      <c r="E7">
        <f>YtM!C7</f>
        <v>-4.6247980577865094E-3</v>
      </c>
      <c r="F7">
        <f t="array" ref="F7">SUM($M$1:$AR$1*M7:AR7/(1+E7)^$M$1:$AR$1)/C7</f>
        <v>4.0165259959796389</v>
      </c>
      <c r="G7">
        <f t="shared" si="0"/>
        <v>4.0351879252591809</v>
      </c>
      <c r="H7">
        <f t="array" ref="H7">1/C7*SUM($M$1:$AR$1*M7:AR7/(1+$M$13:$AR$13)^($M$1:$AR$1+1))</f>
        <v>4.0336403452430076</v>
      </c>
      <c r="I7">
        <f t="shared" si="1"/>
        <v>1.8661929279542022E-2</v>
      </c>
      <c r="J7">
        <f t="shared" si="2"/>
        <v>1.7114349263368744E-2</v>
      </c>
      <c r="K7">
        <f t="array" ref="K7">SUM($M$1:$AR$1*($M$1:$AR$1+1)*M7:AR7/(1+$M$13:$AR$13)^($M$1:$AR$1+2))/C7</f>
        <v>20.780873936089414</v>
      </c>
      <c r="L7">
        <f t="shared" si="3"/>
        <v>2.0323752893885293E-2</v>
      </c>
      <c r="M7">
        <f>Data!F7</f>
        <v>1.75</v>
      </c>
      <c r="N7">
        <f>Data!G7</f>
        <v>1.75</v>
      </c>
      <c r="O7">
        <f>Data!H7</f>
        <v>1.75</v>
      </c>
      <c r="P7">
        <f>Data!I7</f>
        <v>1.75</v>
      </c>
      <c r="Q7">
        <f>Data!J7</f>
        <v>101.75</v>
      </c>
      <c r="R7">
        <f>Data!K7</f>
        <v>0</v>
      </c>
      <c r="S7">
        <f>Data!L7</f>
        <v>0</v>
      </c>
      <c r="T7">
        <f>Data!M7</f>
        <v>0</v>
      </c>
      <c r="U7">
        <f>Data!N7</f>
        <v>0</v>
      </c>
      <c r="V7">
        <f>Data!O7</f>
        <v>0</v>
      </c>
      <c r="W7">
        <f>Data!P7</f>
        <v>0</v>
      </c>
      <c r="X7">
        <f>Data!Q7</f>
        <v>0</v>
      </c>
      <c r="Y7">
        <f>Data!R7</f>
        <v>0</v>
      </c>
      <c r="Z7">
        <f>Data!S7</f>
        <v>0</v>
      </c>
      <c r="AA7">
        <f>Data!T7</f>
        <v>0</v>
      </c>
      <c r="AB7">
        <f>Data!U7</f>
        <v>0</v>
      </c>
      <c r="AC7">
        <f>Data!V7</f>
        <v>0</v>
      </c>
      <c r="AD7">
        <f>Data!W7</f>
        <v>0</v>
      </c>
      <c r="AE7">
        <f>Data!X7</f>
        <v>0</v>
      </c>
      <c r="AF7">
        <f>Data!Y7</f>
        <v>0</v>
      </c>
      <c r="AG7">
        <f>Data!Z7</f>
        <v>0</v>
      </c>
      <c r="AH7">
        <f>Data!AA7</f>
        <v>0</v>
      </c>
      <c r="AI7">
        <f>Data!AB7</f>
        <v>0</v>
      </c>
      <c r="AJ7">
        <f>Data!AC7</f>
        <v>0</v>
      </c>
      <c r="AK7">
        <f>Data!AD7</f>
        <v>0</v>
      </c>
      <c r="AL7">
        <f>Data!AE7</f>
        <v>0</v>
      </c>
      <c r="AM7">
        <f>Data!AF7</f>
        <v>0</v>
      </c>
      <c r="AN7">
        <f>Data!AG7</f>
        <v>0</v>
      </c>
      <c r="AO7">
        <f>Data!AH7</f>
        <v>0</v>
      </c>
      <c r="AP7">
        <f>Data!AI7</f>
        <v>0</v>
      </c>
      <c r="AQ7">
        <f>Data!AJ7</f>
        <v>0</v>
      </c>
      <c r="AR7">
        <f>Data!AK7</f>
        <v>0</v>
      </c>
    </row>
    <row r="8" spans="1:44" x14ac:dyDescent="0.25">
      <c r="A8" t="str">
        <f>Data!A8</f>
        <v>Danske Stat 2027</v>
      </c>
      <c r="B8">
        <f>Data!B8</f>
        <v>0.5</v>
      </c>
      <c r="C8">
        <f>Data!C8</f>
        <v>105.6830098496204</v>
      </c>
      <c r="D8">
        <f>Data!E8</f>
        <v>6.1739803007590854</v>
      </c>
      <c r="E8">
        <f>YtM!C8</f>
        <v>-3.4301251844549348E-3</v>
      </c>
      <c r="F8">
        <f t="array" ref="F8">SUM($M$1:$AR$1*M8:AR8/(1+E8)^$M$1:$AR$1)/C8</f>
        <v>6.0753567413935734</v>
      </c>
      <c r="G8">
        <f t="shared" si="0"/>
        <v>6.0962677027720309</v>
      </c>
      <c r="H8">
        <f t="array" ref="H8">1/C8*SUM($M$1:$AR$1*M8:AR8/(1+$M$13:$AR$13)^($M$1:$AR$1+1))</f>
        <v>6.0824336646078132</v>
      </c>
      <c r="I8">
        <f t="shared" si="1"/>
        <v>2.0910961378457493E-2</v>
      </c>
      <c r="J8">
        <f t="shared" si="2"/>
        <v>7.0769232142398053E-3</v>
      </c>
      <c r="K8">
        <f t="array" ref="K8">SUM($M$1:$AR$1*($M$1:$AR$1+1)*M8:AR8/(1+$M$13:$AR$13)^($M$1:$AR$1+2))/C8</f>
        <v>43.592392427167489</v>
      </c>
      <c r="L8">
        <f t="shared" si="3"/>
        <v>3.842860915287246E-2</v>
      </c>
      <c r="M8">
        <f>Data!F8</f>
        <v>0.5</v>
      </c>
      <c r="N8">
        <f>Data!G8</f>
        <v>0.5</v>
      </c>
      <c r="O8">
        <f>Data!H8</f>
        <v>0.5</v>
      </c>
      <c r="P8">
        <f>Data!I8</f>
        <v>0.5</v>
      </c>
      <c r="Q8">
        <f>Data!J8</f>
        <v>0.5</v>
      </c>
      <c r="R8">
        <f>Data!K8</f>
        <v>0.5</v>
      </c>
      <c r="S8">
        <f>Data!L8</f>
        <v>100.5</v>
      </c>
      <c r="T8">
        <f>Data!M8</f>
        <v>0</v>
      </c>
      <c r="U8">
        <f>Data!N8</f>
        <v>0</v>
      </c>
      <c r="V8">
        <f>Data!O8</f>
        <v>0</v>
      </c>
      <c r="W8">
        <f>Data!P8</f>
        <v>0</v>
      </c>
      <c r="X8">
        <f>Data!Q8</f>
        <v>0</v>
      </c>
      <c r="Y8">
        <f>Data!R8</f>
        <v>0</v>
      </c>
      <c r="Z8">
        <f>Data!S8</f>
        <v>0</v>
      </c>
      <c r="AA8">
        <f>Data!T8</f>
        <v>0</v>
      </c>
      <c r="AB8">
        <f>Data!U8</f>
        <v>0</v>
      </c>
      <c r="AC8">
        <f>Data!V8</f>
        <v>0</v>
      </c>
      <c r="AD8">
        <f>Data!W8</f>
        <v>0</v>
      </c>
      <c r="AE8">
        <f>Data!X8</f>
        <v>0</v>
      </c>
      <c r="AF8">
        <f>Data!Y8</f>
        <v>0</v>
      </c>
      <c r="AG8">
        <f>Data!Z8</f>
        <v>0</v>
      </c>
      <c r="AH8">
        <f>Data!AA8</f>
        <v>0</v>
      </c>
      <c r="AI8">
        <f>Data!AB8</f>
        <v>0</v>
      </c>
      <c r="AJ8">
        <f>Data!AC8</f>
        <v>0</v>
      </c>
      <c r="AK8">
        <f>Data!AD8</f>
        <v>0</v>
      </c>
      <c r="AL8">
        <f>Data!AE8</f>
        <v>0</v>
      </c>
      <c r="AM8">
        <f>Data!AF8</f>
        <v>0</v>
      </c>
      <c r="AN8">
        <f>Data!AG8</f>
        <v>0</v>
      </c>
      <c r="AO8">
        <f>Data!AH8</f>
        <v>0</v>
      </c>
      <c r="AP8">
        <f>Data!AI8</f>
        <v>0</v>
      </c>
      <c r="AQ8">
        <f>Data!AJ8</f>
        <v>0</v>
      </c>
      <c r="AR8">
        <f>Data!AK8</f>
        <v>0</v>
      </c>
    </row>
    <row r="9" spans="1:44" x14ac:dyDescent="0.25">
      <c r="A9" t="str">
        <f>Data!A9</f>
        <v>DANSKE STAT 2029</v>
      </c>
      <c r="B9">
        <f>Data!B9</f>
        <v>0.5</v>
      </c>
      <c r="C9">
        <f>Data!C9</f>
        <v>106.1823048385662</v>
      </c>
      <c r="D9">
        <f>Data!E9</f>
        <v>8.175390322867683</v>
      </c>
      <c r="E9">
        <f>YtM!C9</f>
        <v>-1.993306775658862E-3</v>
      </c>
      <c r="F9">
        <f t="array" ref="F9">SUM($M$1:$AR$1*M9:AR9/(1+E9)^$M$1:$AR$1)/C9</f>
        <v>8.0049708319641848</v>
      </c>
      <c r="G9">
        <f t="shared" si="0"/>
        <v>8.0209590640137662</v>
      </c>
      <c r="H9">
        <f t="array" ref="H9">1/C9*SUM($M$1:$AR$1*M9:AR9/(1+$M$13:$AR$13)^($M$1:$AR$1+1))</f>
        <v>8.0161540904678201</v>
      </c>
      <c r="I9">
        <f t="shared" si="1"/>
        <v>1.5988232049581441E-2</v>
      </c>
      <c r="J9">
        <f t="shared" si="2"/>
        <v>1.1183258503635329E-2</v>
      </c>
      <c r="K9">
        <f t="array" ref="K9">SUM($M$1:$AR$1*($M$1:$AR$1+1)*M9:AR9/(1+$M$13:$AR$13)^($M$1:$AR$1+2))/C9</f>
        <v>73.257711357076488</v>
      </c>
      <c r="L9">
        <f t="shared" si="3"/>
        <v>6.3113083274408677E-2</v>
      </c>
      <c r="M9">
        <f>Data!F9</f>
        <v>0.5</v>
      </c>
      <c r="N9">
        <f>Data!G9</f>
        <v>0.5</v>
      </c>
      <c r="O9">
        <f>Data!H9</f>
        <v>0.5</v>
      </c>
      <c r="P9">
        <f>Data!I9</f>
        <v>0.5</v>
      </c>
      <c r="Q9">
        <f>Data!J9</f>
        <v>0.5</v>
      </c>
      <c r="R9">
        <f>Data!K9</f>
        <v>0.5</v>
      </c>
      <c r="S9">
        <f>Data!L9</f>
        <v>0.5</v>
      </c>
      <c r="T9">
        <f>Data!M9</f>
        <v>0.5</v>
      </c>
      <c r="U9">
        <f>Data!N9</f>
        <v>100.5</v>
      </c>
      <c r="V9">
        <f>Data!O9</f>
        <v>0</v>
      </c>
      <c r="W9">
        <f>Data!P9</f>
        <v>0</v>
      </c>
      <c r="X9">
        <f>Data!Q9</f>
        <v>0</v>
      </c>
      <c r="Y9">
        <f>Data!R9</f>
        <v>0</v>
      </c>
      <c r="Z9">
        <f>Data!S9</f>
        <v>0</v>
      </c>
      <c r="AA9">
        <f>Data!T9</f>
        <v>0</v>
      </c>
      <c r="AB9">
        <f>Data!U9</f>
        <v>0</v>
      </c>
      <c r="AC9">
        <f>Data!V9</f>
        <v>0</v>
      </c>
      <c r="AD9">
        <f>Data!W9</f>
        <v>0</v>
      </c>
      <c r="AE9">
        <f>Data!X9</f>
        <v>0</v>
      </c>
      <c r="AF9">
        <f>Data!Y9</f>
        <v>0</v>
      </c>
      <c r="AG9">
        <f>Data!Z9</f>
        <v>0</v>
      </c>
      <c r="AH9">
        <f>Data!AA9</f>
        <v>0</v>
      </c>
      <c r="AI9">
        <f>Data!AB9</f>
        <v>0</v>
      </c>
      <c r="AJ9">
        <f>Data!AC9</f>
        <v>0</v>
      </c>
      <c r="AK9">
        <f>Data!AD9</f>
        <v>0</v>
      </c>
      <c r="AL9">
        <f>Data!AE9</f>
        <v>0</v>
      </c>
      <c r="AM9">
        <f>Data!AF9</f>
        <v>0</v>
      </c>
      <c r="AN9">
        <f>Data!AG9</f>
        <v>0</v>
      </c>
      <c r="AO9">
        <f>Data!AH9</f>
        <v>0</v>
      </c>
      <c r="AP9">
        <f>Data!AI9</f>
        <v>0</v>
      </c>
      <c r="AQ9">
        <f>Data!AJ9</f>
        <v>0</v>
      </c>
      <c r="AR9">
        <f>Data!AK9</f>
        <v>0</v>
      </c>
    </row>
    <row r="10" spans="1:44" x14ac:dyDescent="0.25">
      <c r="A10" t="str">
        <f>Data!A10</f>
        <v>Danske Stat 2031</v>
      </c>
      <c r="B10">
        <f>Data!B10</f>
        <v>0</v>
      </c>
      <c r="C10">
        <f>Data!C10</f>
        <v>100.846</v>
      </c>
      <c r="D10">
        <f>Data!E10</f>
        <v>10.17406243796929</v>
      </c>
      <c r="E10">
        <f>YtM!C10</f>
        <v>-8.2758451712732406E-4</v>
      </c>
      <c r="F10">
        <f t="array" ref="F10">SUM($M$1:$AR$1*M10:AR10/(1+E10)^$M$1:$AR$1)/C10</f>
        <v>10.175342746300549</v>
      </c>
      <c r="G10">
        <f t="shared" si="0"/>
        <v>10.183770677239007</v>
      </c>
      <c r="H10">
        <f t="array" ref="H10">1/C10*SUM($M$1:$AR$1*M10:AR10/(1+$M$13:$AR$13)^($M$1:$AR$1+1))</f>
        <v>10.192863259801923</v>
      </c>
      <c r="I10">
        <f t="shared" si="1"/>
        <v>8.4279309384580614E-3</v>
      </c>
      <c r="J10">
        <f t="shared" si="2"/>
        <v>1.7520513501374069E-2</v>
      </c>
      <c r="K10">
        <f t="array" ref="K10">SUM($M$1:$AR$1*($M$1:$AR$1+1)*M10:AR10/(1+$M$13:$AR$13)^($M$1:$AR$1+2))/C10</f>
        <v>114.01218936130839</v>
      </c>
      <c r="L10">
        <f t="shared" si="3"/>
        <v>9.3698021305552423E-2</v>
      </c>
      <c r="M10">
        <f>Data!F10</f>
        <v>0</v>
      </c>
      <c r="N10">
        <f>Data!G10</f>
        <v>0</v>
      </c>
      <c r="O10">
        <f>Data!H10</f>
        <v>0</v>
      </c>
      <c r="P10">
        <f>Data!I10</f>
        <v>0</v>
      </c>
      <c r="Q10">
        <f>Data!J10</f>
        <v>0</v>
      </c>
      <c r="R10">
        <f>Data!K10</f>
        <v>0</v>
      </c>
      <c r="S10">
        <f>Data!L10</f>
        <v>0</v>
      </c>
      <c r="T10">
        <f>Data!M10</f>
        <v>0</v>
      </c>
      <c r="U10">
        <f>Data!N10</f>
        <v>0</v>
      </c>
      <c r="V10">
        <f>Data!O10</f>
        <v>0</v>
      </c>
      <c r="W10">
        <f>Data!P10</f>
        <v>100</v>
      </c>
      <c r="X10">
        <f>Data!Q10</f>
        <v>0</v>
      </c>
      <c r="Y10">
        <f>Data!R10</f>
        <v>0</v>
      </c>
      <c r="Z10">
        <f>Data!S10</f>
        <v>0</v>
      </c>
      <c r="AA10">
        <f>Data!T10</f>
        <v>0</v>
      </c>
      <c r="AB10">
        <f>Data!U10</f>
        <v>0</v>
      </c>
      <c r="AC10">
        <f>Data!V10</f>
        <v>0</v>
      </c>
      <c r="AD10">
        <f>Data!W10</f>
        <v>0</v>
      </c>
      <c r="AE10">
        <f>Data!X10</f>
        <v>0</v>
      </c>
      <c r="AF10">
        <f>Data!Y10</f>
        <v>0</v>
      </c>
      <c r="AG10">
        <f>Data!Z10</f>
        <v>0</v>
      </c>
      <c r="AH10">
        <f>Data!AA10</f>
        <v>0</v>
      </c>
      <c r="AI10">
        <f>Data!AB10</f>
        <v>0</v>
      </c>
      <c r="AJ10">
        <f>Data!AC10</f>
        <v>0</v>
      </c>
      <c r="AK10">
        <f>Data!AD10</f>
        <v>0</v>
      </c>
      <c r="AL10">
        <f>Data!AE10</f>
        <v>0</v>
      </c>
      <c r="AM10">
        <f>Data!AF10</f>
        <v>0</v>
      </c>
      <c r="AN10">
        <f>Data!AG10</f>
        <v>0</v>
      </c>
      <c r="AO10">
        <f>Data!AH10</f>
        <v>0</v>
      </c>
      <c r="AP10">
        <f>Data!AI10</f>
        <v>0</v>
      </c>
      <c r="AQ10">
        <f>Data!AJ10</f>
        <v>0</v>
      </c>
      <c r="AR10">
        <f>Data!AK10</f>
        <v>0</v>
      </c>
    </row>
    <row r="11" spans="1:44" x14ac:dyDescent="0.25">
      <c r="A11" t="str">
        <f>Data!A11</f>
        <v>4,5 St.l 39 GB</v>
      </c>
      <c r="B11">
        <f>Data!B11</f>
        <v>4.5</v>
      </c>
      <c r="C11">
        <f>Data!C11</f>
        <v>181.40597979424629</v>
      </c>
      <c r="D11">
        <f>Data!E11</f>
        <v>18.174226712389711</v>
      </c>
      <c r="E11">
        <f>YtM!C11</f>
        <v>1.595376678459463E-3</v>
      </c>
      <c r="F11">
        <f t="array" ref="F11">SUM($M$1:$AR$1*M11:AR11/(1+E11)^$M$1:$AR$1)/C11</f>
        <v>13.972695133529049</v>
      </c>
      <c r="G11">
        <f t="shared" si="0"/>
        <v>13.950438928608074</v>
      </c>
      <c r="H11">
        <f t="array" ref="H11">1/C11*SUM($M$1:$AR$1*M11:AR11/(1+$M$13:$AR$13)^($M$1:$AR$1+1))</f>
        <v>13.985535900625827</v>
      </c>
      <c r="I11">
        <f t="shared" si="1"/>
        <v>-2.2256204920974909E-2</v>
      </c>
      <c r="J11">
        <f t="shared" si="2"/>
        <v>1.2840767096777839E-2</v>
      </c>
      <c r="K11">
        <f t="array" ref="K11">SUM($M$1:$AR$1*($M$1:$AR$1+1)*M11:AR11/(1+$M$13:$AR$13)^($M$1:$AR$1+2))/C11</f>
        <v>242.80679840563616</v>
      </c>
      <c r="L11">
        <f t="shared" si="3"/>
        <v>0.17135918329436056</v>
      </c>
      <c r="M11">
        <f>Data!F11</f>
        <v>4.5</v>
      </c>
      <c r="N11">
        <f>Data!G11</f>
        <v>4.5</v>
      </c>
      <c r="O11">
        <f>Data!H11</f>
        <v>4.5</v>
      </c>
      <c r="P11">
        <f>Data!I11</f>
        <v>4.5</v>
      </c>
      <c r="Q11">
        <f>Data!J11</f>
        <v>4.5</v>
      </c>
      <c r="R11">
        <f>Data!K11</f>
        <v>4.5</v>
      </c>
      <c r="S11">
        <f>Data!L11</f>
        <v>4.5</v>
      </c>
      <c r="T11">
        <f>Data!M11</f>
        <v>4.5</v>
      </c>
      <c r="U11">
        <f>Data!N11</f>
        <v>4.5</v>
      </c>
      <c r="V11">
        <f>Data!O11</f>
        <v>4.5</v>
      </c>
      <c r="W11">
        <f>Data!P11</f>
        <v>4.5</v>
      </c>
      <c r="X11">
        <f>Data!Q11</f>
        <v>4.5</v>
      </c>
      <c r="Y11">
        <f>Data!R11</f>
        <v>4.5</v>
      </c>
      <c r="Z11">
        <f>Data!S11</f>
        <v>4.5</v>
      </c>
      <c r="AA11">
        <f>Data!T11</f>
        <v>4.5</v>
      </c>
      <c r="AB11">
        <f>Data!U11</f>
        <v>4.5</v>
      </c>
      <c r="AC11">
        <f>Data!V11</f>
        <v>4.5</v>
      </c>
      <c r="AD11">
        <f>Data!W11</f>
        <v>4.5</v>
      </c>
      <c r="AE11">
        <f>Data!X11</f>
        <v>104.5</v>
      </c>
      <c r="AF11">
        <f>Data!Y11</f>
        <v>0</v>
      </c>
      <c r="AG11">
        <f>Data!Z11</f>
        <v>0</v>
      </c>
      <c r="AH11">
        <f>Data!AA11</f>
        <v>0</v>
      </c>
      <c r="AI11">
        <f>Data!AB11</f>
        <v>0</v>
      </c>
      <c r="AJ11">
        <f>Data!AC11</f>
        <v>0</v>
      </c>
      <c r="AK11">
        <f>Data!AD11</f>
        <v>0</v>
      </c>
      <c r="AL11">
        <f>Data!AE11</f>
        <v>0</v>
      </c>
      <c r="AM11">
        <f>Data!AF11</f>
        <v>0</v>
      </c>
      <c r="AN11">
        <f>Data!AG11</f>
        <v>0</v>
      </c>
      <c r="AO11">
        <f>Data!AH11</f>
        <v>0</v>
      </c>
      <c r="AP11">
        <f>Data!AI11</f>
        <v>0</v>
      </c>
      <c r="AQ11">
        <f>Data!AJ11</f>
        <v>0</v>
      </c>
      <c r="AR11">
        <f>Data!AK11</f>
        <v>0</v>
      </c>
    </row>
    <row r="12" spans="1:44" x14ac:dyDescent="0.25">
      <c r="A12" t="str">
        <f>Data!A12</f>
        <v>Danske Stat 2052</v>
      </c>
      <c r="B12">
        <f>Data!B12</f>
        <v>0.25</v>
      </c>
      <c r="C12">
        <f>Data!C12</f>
        <v>95.605863227855465</v>
      </c>
      <c r="D12">
        <f>Data!E12</f>
        <v>31.17654708857814</v>
      </c>
      <c r="E12">
        <f>YtM!C12</f>
        <v>4.0742942785887961E-3</v>
      </c>
      <c r="F12">
        <f t="array" ref="F12">SUM($M$1:$AR$1*M12:AR12/(1+E12)^$M$1:$AR$1)/C12</f>
        <v>29.9303544052962</v>
      </c>
      <c r="G12">
        <f t="shared" si="0"/>
        <v>29.808904157635745</v>
      </c>
      <c r="H12">
        <f t="array" ref="H12">1/C12*SUM($M$1:$AR$1*M12:AR12/(1+$M$13:$AR$13)^($M$1:$AR$1+1))</f>
        <v>30.006641854352765</v>
      </c>
      <c r="I12">
        <f t="shared" si="1"/>
        <v>-0.12145024766045509</v>
      </c>
      <c r="J12">
        <f t="shared" si="2"/>
        <v>7.6287449056565038E-2</v>
      </c>
      <c r="K12">
        <f t="array" ref="K12">SUM($M$1:$AR$1*($M$1:$AR$1+1)*M12:AR12/(1+$M$13:$AR$13)^($M$1:$AR$1+2))/C12</f>
        <v>948.91926675257218</v>
      </c>
      <c r="L12">
        <f t="shared" si="3"/>
        <v>0.49623691833441358</v>
      </c>
      <c r="M12">
        <f>Data!F12</f>
        <v>0.25</v>
      </c>
      <c r="N12">
        <f>Data!G12</f>
        <v>0.25</v>
      </c>
      <c r="O12">
        <f>Data!H12</f>
        <v>0.25</v>
      </c>
      <c r="P12">
        <f>Data!I12</f>
        <v>0.25</v>
      </c>
      <c r="Q12">
        <f>Data!J12</f>
        <v>0.25</v>
      </c>
      <c r="R12">
        <f>Data!K12</f>
        <v>0.25</v>
      </c>
      <c r="S12">
        <f>Data!L12</f>
        <v>0.25</v>
      </c>
      <c r="T12">
        <f>Data!M12</f>
        <v>0.25</v>
      </c>
      <c r="U12">
        <f>Data!N12</f>
        <v>0.25</v>
      </c>
      <c r="V12">
        <f>Data!O12</f>
        <v>0.25</v>
      </c>
      <c r="W12">
        <f>Data!P12</f>
        <v>0.25</v>
      </c>
      <c r="X12">
        <f>Data!Q12</f>
        <v>0.25</v>
      </c>
      <c r="Y12">
        <f>Data!R12</f>
        <v>0.25</v>
      </c>
      <c r="Z12">
        <f>Data!S12</f>
        <v>0.25</v>
      </c>
      <c r="AA12">
        <f>Data!T12</f>
        <v>0.25</v>
      </c>
      <c r="AB12">
        <f>Data!U12</f>
        <v>0.25</v>
      </c>
      <c r="AC12">
        <f>Data!V12</f>
        <v>0.25</v>
      </c>
      <c r="AD12">
        <f>Data!W12</f>
        <v>0.25</v>
      </c>
      <c r="AE12">
        <f>Data!X12</f>
        <v>0.25</v>
      </c>
      <c r="AF12">
        <f>Data!Y12</f>
        <v>0.25</v>
      </c>
      <c r="AG12">
        <f>Data!Z12</f>
        <v>0.25</v>
      </c>
      <c r="AH12">
        <f>Data!AA12</f>
        <v>0.25</v>
      </c>
      <c r="AI12">
        <f>Data!AB12</f>
        <v>0.25</v>
      </c>
      <c r="AJ12">
        <f>Data!AC12</f>
        <v>0.25</v>
      </c>
      <c r="AK12">
        <f>Data!AD12</f>
        <v>0.25</v>
      </c>
      <c r="AL12">
        <f>Data!AE12</f>
        <v>0.25</v>
      </c>
      <c r="AM12">
        <f>Data!AF12</f>
        <v>0.25</v>
      </c>
      <c r="AN12">
        <f>Data!AG12</f>
        <v>0.25</v>
      </c>
      <c r="AO12">
        <f>Data!AH12</f>
        <v>0.25</v>
      </c>
      <c r="AP12">
        <f>Data!AI12</f>
        <v>0.25</v>
      </c>
      <c r="AQ12">
        <f>Data!AJ12</f>
        <v>0.25</v>
      </c>
      <c r="AR12">
        <f>Data!AK12</f>
        <v>100.25</v>
      </c>
    </row>
    <row r="13" spans="1:44" x14ac:dyDescent="0.25">
      <c r="A13" t="s">
        <v>51</v>
      </c>
      <c r="M13">
        <f>NS!$E$2+(NS!$E$3+NS!$E$4/NS!$E$5)*(1-EXP(-NS!$E$5*M1*365))/NS!$E$5/M1/365-NS!$E$4/NS!$E$5*EXP(-NS!$E$5*M1*365)</f>
        <v>-8.3172124925669933E-3</v>
      </c>
      <c r="N13">
        <f>NS!$E$2+(NS!$E$3+NS!$E$4/NS!$E$5)*(1-EXP(-NS!$E$5*N1*365))/NS!$E$5/N1/365-NS!$E$4/NS!$E$5*EXP(-NS!$E$5*N1*365)</f>
        <v>-7.2300976051599105E-3</v>
      </c>
      <c r="O13">
        <f>NS!$E$2+(NS!$E$3+NS!$E$4/NS!$E$5)*(1-EXP(-NS!$E$5*O1*365))/NS!$E$5/O1/365-NS!$E$4/NS!$E$5*EXP(-NS!$E$5*O1*365)</f>
        <v>-6.2426119988884306E-3</v>
      </c>
      <c r="P13">
        <f>NS!$E$2+(NS!$E$3+NS!$E$4/NS!$E$5)*(1-EXP(-NS!$E$5*P1*365))/NS!$E$5/P1/365-NS!$E$4/NS!$E$5*EXP(-NS!$E$5*P1*365)</f>
        <v>-5.3445244364168998E-3</v>
      </c>
      <c r="Q13">
        <f>NS!$E$2+(NS!$E$3+NS!$E$4/NS!$E$5)*(1-EXP(-NS!$E$5*Q1*365))/NS!$E$5/Q1/365-NS!$E$4/NS!$E$5*EXP(-NS!$E$5*Q1*365)</f>
        <v>-4.5267221624181626E-3</v>
      </c>
      <c r="R13">
        <f>NS!$E$2+(NS!$E$3+NS!$E$4/NS!$E$5)*(1-EXP(-NS!$E$5*R1*365))/NS!$E$5/R1/365-NS!$E$4/NS!$E$5*EXP(-NS!$E$5*R1*365)</f>
        <v>-3.7810836827548181E-3</v>
      </c>
      <c r="S13">
        <f>NS!$E$2+(NS!$E$3+NS!$E$4/NS!$E$5)*(1-EXP(-NS!$E$5*S1*365))/NS!$E$5/S1/365-NS!$E$4/NS!$E$5*EXP(-NS!$E$5*S1*365)</f>
        <v>-3.1003664169493962E-3</v>
      </c>
      <c r="T13">
        <f>NS!$E$2+(NS!$E$3+NS!$E$4/NS!$E$5)*(1-EXP(-NS!$E$5*T1*365))/NS!$E$5/T1/365-NS!$E$4/NS!$E$5*EXP(-NS!$E$5*T1*365)</f>
        <v>-2.4781074497554124E-3</v>
      </c>
      <c r="U13">
        <f>NS!$E$2+(NS!$E$3+NS!$E$4/NS!$E$5)*(1-EXP(-NS!$E$5*U1*365))/NS!$E$5/U1/365-NS!$E$4/NS!$E$5*EXP(-NS!$E$5*U1*365)</f>
        <v>-1.9085358225644727E-3</v>
      </c>
      <c r="V13">
        <f>NS!$E$2+(NS!$E$3+NS!$E$4/NS!$E$5)*(1-EXP(-NS!$E$5*V1*365))/NS!$E$5/V1/365-NS!$E$4/NS!$E$5*EXP(-NS!$E$5*V1*365)</f>
        <v>-1.3864949939532884E-3</v>
      </c>
      <c r="W13">
        <f>NS!$E$2+(NS!$E$3+NS!$E$4/NS!$E$5)*(1-EXP(-NS!$E$5*W1*365))/NS!$E$5/W1/365-NS!$E$4/NS!$E$5*EXP(-NS!$E$5*W1*365)</f>
        <v>-9.0737426415255613E-4</v>
      </c>
      <c r="X13">
        <f>NS!$E$2+(NS!$E$3+NS!$E$4/NS!$E$5)*(1-EXP(-NS!$E$5*X1*365))/NS!$E$5/X1/365-NS!$E$4/NS!$E$5*EXP(-NS!$E$5*X1*365)</f>
        <v>-4.6704810346308171E-4</v>
      </c>
      <c r="Y13">
        <f>NS!$E$2+(NS!$E$3+NS!$E$4/NS!$E$5)*(1-EXP(-NS!$E$5*Y1*365))/NS!$E$5/Y1/365-NS!$E$4/NS!$E$5*EXP(-NS!$E$5*Y1*365)</f>
        <v>-6.1822452153448219E-5</v>
      </c>
      <c r="Z13">
        <f>NS!$E$2+(NS!$E$3+NS!$E$4/NS!$E$5)*(1-EXP(-NS!$E$5*Z1*365))/NS!$E$5/Z1/365-NS!$E$4/NS!$E$5*EXP(-NS!$E$5*Z1*365)</f>
        <v>3.116128286638493E-4</v>
      </c>
      <c r="AA13">
        <f>NS!$E$2+(NS!$E$3+NS!$E$4/NS!$E$5)*(1-EXP(-NS!$E$5*AA1*365))/NS!$E$5/AA1/365-NS!$E$4/NS!$E$5*EXP(-NS!$E$5*AA1*365)</f>
        <v>6.5622607734819695E-4</v>
      </c>
      <c r="AB13">
        <f>NS!$E$2+(NS!$E$3+NS!$E$4/NS!$E$5)*(1-EXP(-NS!$E$5*AB1*365))/NS!$E$5/AB1/365-NS!$E$4/NS!$E$5*EXP(-NS!$E$5*AB1*365)</f>
        <v>9.7468115902880426E-4</v>
      </c>
      <c r="AC13">
        <f>NS!$E$2+(NS!$E$3+NS!$E$4/NS!$E$5)*(1-EXP(-NS!$E$5*AC1*365))/NS!$E$5/AC1/365-NS!$E$4/NS!$E$5*EXP(-NS!$E$5*AC1*365)</f>
        <v>1.2693705597777414E-3</v>
      </c>
      <c r="AD13">
        <f>NS!$E$2+(NS!$E$3+NS!$E$4/NS!$E$5)*(1-EXP(-NS!$E$5*AD1*365))/NS!$E$5/AD1/365-NS!$E$4/NS!$E$5*EXP(-NS!$E$5*AD1*365)</f>
        <v>1.5424447408496926E-3</v>
      </c>
      <c r="AE13">
        <f>NS!$E$2+(NS!$E$3+NS!$E$4/NS!$E$5)*(1-EXP(-NS!$E$5*AE1*365))/NS!$E$5/AE1/365-NS!$E$4/NS!$E$5*EXP(-NS!$E$5*AE1*365)</f>
        <v>1.7958381875471175E-3</v>
      </c>
      <c r="AF13">
        <f>NS!$E$2+(NS!$E$3+NS!$E$4/NS!$E$5)*(1-EXP(-NS!$E$5*AF1*365))/NS!$E$5/AF1/365-NS!$E$4/NS!$E$5*EXP(-NS!$E$5*AF1*365)</f>
        <v>2.0312925357171131E-3</v>
      </c>
      <c r="AG13">
        <f>NS!$E$2+(NS!$E$3+NS!$E$4/NS!$E$5)*(1-EXP(-NS!$E$5*AG1*365))/NS!$E$5/AG1/365-NS!$E$4/NS!$E$5*EXP(-NS!$E$5*AG1*365)</f>
        <v>2.2503771135485278E-3</v>
      </c>
      <c r="AH13">
        <f>NS!$E$2+(NS!$E$3+NS!$E$4/NS!$E$5)*(1-EXP(-NS!$E$5*AH1*365))/NS!$E$5/AH1/365-NS!$E$4/NS!$E$5*EXP(-NS!$E$5*AH1*365)</f>
        <v>2.4545071964560874E-3</v>
      </c>
      <c r="AI13">
        <f>NS!$E$2+(NS!$E$3+NS!$E$4/NS!$E$5)*(1-EXP(-NS!$E$5*AI1*365))/NS!$E$5/AI1/365-NS!$E$4/NS!$E$5*EXP(-NS!$E$5*AI1*365)</f>
        <v>2.6449602377472368E-3</v>
      </c>
      <c r="AJ13">
        <f>NS!$E$2+(NS!$E$3+NS!$E$4/NS!$E$5)*(1-EXP(-NS!$E$5*AJ1*365))/NS!$E$5/AJ1/365-NS!$E$4/NS!$E$5*EXP(-NS!$E$5*AJ1*365)</f>
        <v>2.8228903068837209E-3</v>
      </c>
      <c r="AK13">
        <f>NS!$E$2+(NS!$E$3+NS!$E$4/NS!$E$5)*(1-EXP(-NS!$E$5*AK1*365))/NS!$E$5/AK1/365-NS!$E$4/NS!$E$5*EXP(-NS!$E$5*AK1*365)</f>
        <v>2.9893409399624192E-3</v>
      </c>
      <c r="AL13">
        <f>NS!$E$2+(NS!$E$3+NS!$E$4/NS!$E$5)*(1-EXP(-NS!$E$5*AL1*365))/NS!$E$5/AL1/365-NS!$E$4/NS!$E$5*EXP(-NS!$E$5*AL1*365)</f>
        <v>3.1452565830997333E-3</v>
      </c>
      <c r="AM13">
        <f>NS!$E$2+(NS!$E$3+NS!$E$4/NS!$E$5)*(1-EXP(-NS!$E$5*AM1*365))/NS!$E$5/AM1/365-NS!$E$4/NS!$E$5*EXP(-NS!$E$5*AM1*365)</f>
        <v>3.2914927883176417E-3</v>
      </c>
      <c r="AN13">
        <f>NS!$E$2+(NS!$E$3+NS!$E$4/NS!$E$5)*(1-EXP(-NS!$E$5*AN1*365))/NS!$E$5/AN1/365-NS!$E$4/NS!$E$5*EXP(-NS!$E$5*AN1*365)</f>
        <v>3.4288253029518996E-3</v>
      </c>
      <c r="AO13">
        <f>NS!$E$2+(NS!$E$3+NS!$E$4/NS!$E$5)*(1-EXP(-NS!$E$5*AO1*365))/NS!$E$5/AO1/365-NS!$E$4/NS!$E$5*EXP(-NS!$E$5*AO1*365)</f>
        <v>3.557958177230966E-3</v>
      </c>
      <c r="AP13">
        <f>NS!$E$2+(NS!$E$3+NS!$E$4/NS!$E$5)*(1-EXP(-NS!$E$5*AP1*365))/NS!$E$5/AP1/365-NS!$E$4/NS!$E$5*EXP(-NS!$E$5*AP1*365)</f>
        <v>3.679531000241894E-3</v>
      </c>
      <c r="AQ13">
        <f>NS!$E$2+(NS!$E$3+NS!$E$4/NS!$E$5)*(1-EXP(-NS!$E$5*AQ1*365))/NS!$E$5/AQ1/365-NS!$E$4/NS!$E$5*EXP(-NS!$E$5*AQ1*365)</f>
        <v>3.7941253617734083E-3</v>
      </c>
      <c r="AR13">
        <f>NS!$E$2+(NS!$E$3+NS!$E$4/NS!$E$5)*(1-EXP(-NS!$E$5*AR1*365))/NS!$E$5/AR1/365-NS!$E$4/NS!$E$5*EXP(-NS!$E$5*AR1*365)</f>
        <v>3.9022706263014341E-3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YtM</vt:lpstr>
      <vt:lpstr>NS</vt:lpstr>
      <vt:lpstr>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2021-09-12T09:43:17Z</dcterms:created>
  <dcterms:modified xsi:type="dcterms:W3CDTF">2021-09-12T16:32:18Z</dcterms:modified>
</cp:coreProperties>
</file>