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enago\Documents\Prueba_técnica\"/>
    </mc:Choice>
  </mc:AlternateContent>
  <xr:revisionPtr revIDLastSave="0" documentId="8_{768C1317-B944-451A-B000-1BE7A107D04B}" xr6:coauthVersionLast="47" xr6:coauthVersionMax="47" xr10:uidLastSave="{00000000-0000-0000-0000-000000000000}"/>
  <bookViews>
    <workbookView xWindow="-108" yWindow="-108" windowWidth="23256" windowHeight="12456" xr2:uid="{99FA19EA-214F-4FDD-9E61-888EB7B9B3BB}"/>
  </bookViews>
  <sheets>
    <sheet name="Datos_Actividad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1" i="1" l="1"/>
  <c r="AO36" i="1" s="1"/>
  <c r="AN41" i="1"/>
  <c r="AM41" i="1"/>
  <c r="AM36" i="1" s="1"/>
  <c r="AJ41" i="1"/>
  <c r="AJ40" i="1" s="1"/>
  <c r="AI41" i="1"/>
  <c r="AI40" i="1" s="1"/>
  <c r="AO40" i="1"/>
  <c r="AN40" i="1"/>
  <c r="AM40" i="1"/>
  <c r="AF40" i="1"/>
  <c r="AG40" i="1" s="1"/>
  <c r="AD40" i="1"/>
  <c r="AB40" i="1"/>
  <c r="AO39" i="1"/>
  <c r="AN39" i="1"/>
  <c r="AM39" i="1"/>
  <c r="AJ39" i="1"/>
  <c r="AI39" i="1"/>
  <c r="AD39" i="1"/>
  <c r="AF39" i="1" s="1"/>
  <c r="AG39" i="1" s="1"/>
  <c r="AB39" i="1"/>
  <c r="AD38" i="1"/>
  <c r="AF38" i="1" s="1"/>
  <c r="AG38" i="1" s="1"/>
  <c r="AB38" i="1"/>
  <c r="AH37" i="1"/>
  <c r="AD37" i="1"/>
  <c r="AO37" i="1" s="1"/>
  <c r="AB37" i="1"/>
  <c r="AH36" i="1"/>
  <c r="AD36" i="1"/>
  <c r="AN36" i="1" s="1"/>
  <c r="AB36" i="1"/>
  <c r="AH35" i="1"/>
  <c r="AT33" i="1"/>
  <c r="AT41" i="1" s="1"/>
  <c r="AS33" i="1"/>
  <c r="AS41" i="1" s="1"/>
  <c r="AR33" i="1"/>
  <c r="AR41" i="1" s="1"/>
  <c r="AQ33" i="1"/>
  <c r="AQ41" i="1" s="1"/>
  <c r="AP33" i="1"/>
  <c r="AP41" i="1" s="1"/>
  <c r="AO33" i="1"/>
  <c r="AN33" i="1"/>
  <c r="AM33" i="1"/>
  <c r="AL33" i="1"/>
  <c r="AL41" i="1" s="1"/>
  <c r="AK33" i="1"/>
  <c r="AK41" i="1" s="1"/>
  <c r="AJ33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25" i="1"/>
  <c r="AB25" i="1"/>
  <c r="Z25" i="1"/>
  <c r="Y25" i="1"/>
  <c r="X25" i="1"/>
  <c r="W25" i="1"/>
  <c r="V25" i="1"/>
  <c r="U25" i="1" s="1"/>
  <c r="T25" i="1" s="1"/>
  <c r="S25" i="1" s="1"/>
  <c r="R25" i="1" s="1"/>
  <c r="Q25" i="1" s="1"/>
  <c r="P25" i="1" s="1"/>
  <c r="N25" i="1"/>
  <c r="M25" i="1"/>
  <c r="L25" i="1" s="1"/>
  <c r="K25" i="1" s="1"/>
  <c r="J25" i="1" s="1"/>
  <c r="I25" i="1" s="1"/>
  <c r="H25" i="1" s="1"/>
  <c r="G25" i="1" s="1"/>
  <c r="F25" i="1" s="1"/>
  <c r="E25" i="1" s="1"/>
  <c r="D25" i="1" s="1"/>
  <c r="AS20" i="1"/>
  <c r="AR20" i="1"/>
  <c r="AQ20" i="1"/>
  <c r="AP20" i="1"/>
  <c r="AO20" i="1"/>
  <c r="AN20" i="1"/>
  <c r="AG20" i="1"/>
  <c r="AF20" i="1"/>
  <c r="AL20" i="1" s="1"/>
  <c r="AC20" i="1"/>
  <c r="P20" i="1" s="1"/>
  <c r="AB20" i="1"/>
  <c r="Z20" i="1"/>
  <c r="Y20" i="1"/>
  <c r="X20" i="1"/>
  <c r="W20" i="1"/>
  <c r="V20" i="1"/>
  <c r="U20" i="1"/>
  <c r="T20" i="1"/>
  <c r="AM20" i="1" s="1"/>
  <c r="S20" i="1"/>
  <c r="R20" i="1"/>
  <c r="Q20" i="1"/>
  <c r="AJ20" i="1" s="1"/>
  <c r="AG19" i="1"/>
  <c r="AF19" i="1"/>
  <c r="AT19" i="1" s="1"/>
  <c r="AC19" i="1"/>
  <c r="AB19" i="1"/>
  <c r="X19" i="1" s="1"/>
  <c r="AA19" i="1"/>
  <c r="Z19" i="1"/>
  <c r="Y19" i="1"/>
  <c r="AR18" i="1"/>
  <c r="AO18" i="1"/>
  <c r="AN18" i="1"/>
  <c r="AM18" i="1"/>
  <c r="AL18" i="1"/>
  <c r="AK18" i="1"/>
  <c r="AJ18" i="1"/>
  <c r="AG18" i="1"/>
  <c r="AF18" i="1"/>
  <c r="AC18" i="1"/>
  <c r="Z18" i="1" s="1"/>
  <c r="AS18" i="1" s="1"/>
  <c r="AB18" i="1"/>
  <c r="X18" i="1" s="1"/>
  <c r="AQ18" i="1" s="1"/>
  <c r="AA18" i="1"/>
  <c r="AT18" i="1" s="1"/>
  <c r="Y18" i="1"/>
  <c r="V18" i="1"/>
  <c r="U18" i="1"/>
  <c r="T18" i="1"/>
  <c r="S18" i="1"/>
  <c r="R18" i="1"/>
  <c r="Q18" i="1"/>
  <c r="P18" i="1"/>
  <c r="AI18" i="1" s="1"/>
  <c r="AT17" i="1"/>
  <c r="AS17" i="1"/>
  <c r="AR17" i="1"/>
  <c r="AH17" i="1"/>
  <c r="AG17" i="1"/>
  <c r="AF17" i="1"/>
  <c r="AQ17" i="1" s="1"/>
  <c r="AC17" i="1"/>
  <c r="AC21" i="1" s="1"/>
  <c r="AB17" i="1"/>
  <c r="U17" i="1" s="1"/>
  <c r="AA17" i="1"/>
  <c r="Z17" i="1"/>
  <c r="Y17" i="1"/>
  <c r="X17" i="1"/>
  <c r="W17" i="1"/>
  <c r="V17" i="1"/>
  <c r="AP16" i="1"/>
  <c r="AN16" i="1"/>
  <c r="AM16" i="1"/>
  <c r="AL16" i="1"/>
  <c r="AK16" i="1"/>
  <c r="AJ16" i="1"/>
  <c r="AI16" i="1"/>
  <c r="AH16" i="1"/>
  <c r="AG16" i="1"/>
  <c r="AF16" i="1"/>
  <c r="AT16" i="1" s="1"/>
  <c r="AC16" i="1"/>
  <c r="V16" i="1" s="1"/>
  <c r="AO16" i="1" s="1"/>
  <c r="AB16" i="1"/>
  <c r="AA16" i="1"/>
  <c r="Z16" i="1"/>
  <c r="Y16" i="1"/>
  <c r="X16" i="1"/>
  <c r="W16" i="1"/>
  <c r="U16" i="1"/>
  <c r="T16" i="1"/>
  <c r="S16" i="1"/>
  <c r="R16" i="1"/>
  <c r="Q16" i="1"/>
  <c r="P16" i="1"/>
  <c r="AH15" i="1"/>
  <c r="AU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6" i="1"/>
  <c r="AB6" i="1"/>
  <c r="Z6" i="1"/>
  <c r="Y6" i="1"/>
  <c r="X6" i="1" s="1"/>
  <c r="W6" i="1" s="1"/>
  <c r="V6" i="1" s="1"/>
  <c r="U6" i="1" s="1"/>
  <c r="T6" i="1" s="1"/>
  <c r="S6" i="1" s="1"/>
  <c r="R6" i="1" s="1"/>
  <c r="Q6" i="1" s="1"/>
  <c r="P6" i="1" s="1"/>
  <c r="N6" i="1"/>
  <c r="M6" i="1"/>
  <c r="L6" i="1"/>
  <c r="K6" i="1" s="1"/>
  <c r="J6" i="1" s="1"/>
  <c r="I6" i="1" s="1"/>
  <c r="H6" i="1" s="1"/>
  <c r="G6" i="1" s="1"/>
  <c r="F6" i="1" s="1"/>
  <c r="E6" i="1" s="1"/>
  <c r="D6" i="1" s="1"/>
  <c r="AL40" i="1" l="1"/>
  <c r="AL39" i="1"/>
  <c r="AL36" i="1"/>
  <c r="AL38" i="1"/>
  <c r="AL37" i="1"/>
  <c r="AQ36" i="1"/>
  <c r="AQ37" i="1"/>
  <c r="AQ40" i="1"/>
  <c r="AQ38" i="1"/>
  <c r="AQ39" i="1"/>
  <c r="AR37" i="1"/>
  <c r="AR38" i="1"/>
  <c r="AR39" i="1"/>
  <c r="AR40" i="1"/>
  <c r="AR36" i="1"/>
  <c r="AP39" i="1"/>
  <c r="AP36" i="1"/>
  <c r="AP37" i="1"/>
  <c r="AP38" i="1"/>
  <c r="AP40" i="1"/>
  <c r="AK40" i="1"/>
  <c r="AK38" i="1"/>
  <c r="AK39" i="1"/>
  <c r="AK36" i="1"/>
  <c r="AK37" i="1"/>
  <c r="AS36" i="1"/>
  <c r="AS37" i="1"/>
  <c r="AS38" i="1"/>
  <c r="AS40" i="1"/>
  <c r="AS39" i="1"/>
  <c r="AT37" i="1"/>
  <c r="AT38" i="1"/>
  <c r="AT36" i="1"/>
  <c r="AT39" i="1"/>
  <c r="AT40" i="1"/>
  <c r="AO21" i="1"/>
  <c r="AB21" i="1"/>
  <c r="AF36" i="1"/>
  <c r="AG36" i="1" s="1"/>
  <c r="AI37" i="1"/>
  <c r="AM38" i="1"/>
  <c r="AI38" i="1"/>
  <c r="AQ16" i="1"/>
  <c r="AQ21" i="1" s="1"/>
  <c r="W18" i="1"/>
  <c r="AP18" i="1" s="1"/>
  <c r="AL19" i="1"/>
  <c r="AA20" i="1"/>
  <c r="AT20" i="1" s="1"/>
  <c r="AT21" i="1" s="1"/>
  <c r="AO38" i="1"/>
  <c r="AK19" i="1"/>
  <c r="AF21" i="1"/>
  <c r="AJ37" i="1"/>
  <c r="AN38" i="1"/>
  <c r="AR16" i="1"/>
  <c r="AR21" i="1" s="1"/>
  <c r="AI17" i="1"/>
  <c r="AI21" i="1" s="1"/>
  <c r="P19" i="1"/>
  <c r="AI36" i="1"/>
  <c r="AJ38" i="1"/>
  <c r="AS16" i="1"/>
  <c r="AS21" i="1" s="1"/>
  <c r="Q19" i="1"/>
  <c r="AJ19" i="1" s="1"/>
  <c r="AJ36" i="1"/>
  <c r="AM37" i="1"/>
  <c r="AK17" i="1"/>
  <c r="AK21" i="1" s="1"/>
  <c r="R19" i="1"/>
  <c r="AO19" i="1"/>
  <c r="AN37" i="1"/>
  <c r="AF37" i="1"/>
  <c r="AG37" i="1" s="1"/>
  <c r="AL17" i="1"/>
  <c r="AL21" i="1" s="1"/>
  <c r="Q17" i="1"/>
  <c r="AJ17" i="1" s="1"/>
  <c r="AM17" i="1"/>
  <c r="T19" i="1"/>
  <c r="AM19" i="1" s="1"/>
  <c r="AM21" i="1" s="1"/>
  <c r="AQ19" i="1"/>
  <c r="AI20" i="1"/>
  <c r="P17" i="1"/>
  <c r="S19" i="1"/>
  <c r="R17" i="1"/>
  <c r="AR19" i="1"/>
  <c r="S17" i="1"/>
  <c r="AO17" i="1"/>
  <c r="V19" i="1"/>
  <c r="AS19" i="1"/>
  <c r="AK20" i="1"/>
  <c r="AI19" i="1"/>
  <c r="AN17" i="1"/>
  <c r="AN21" i="1" s="1"/>
  <c r="U19" i="1"/>
  <c r="AN19" i="1" s="1"/>
  <c r="T17" i="1"/>
  <c r="AP17" i="1"/>
  <c r="W19" i="1"/>
  <c r="AP19" i="1" s="1"/>
  <c r="AU21" i="1" l="1"/>
  <c r="AP21" i="1"/>
  <c r="AJ21" i="1"/>
</calcChain>
</file>

<file path=xl/sharedStrings.xml><?xml version="1.0" encoding="utf-8"?>
<sst xmlns="http://schemas.openxmlformats.org/spreadsheetml/2006/main" count="96" uniqueCount="36">
  <si>
    <t>Reto Global Tamaño Comercial (TC)</t>
  </si>
  <si>
    <t>Reto Global Gestión Comercial Ajustada por Riesgos (GCAR)</t>
  </si>
  <si>
    <t>Histórico</t>
  </si>
  <si>
    <t>Retos Propuestos por Equipo Analítico</t>
  </si>
  <si>
    <t>Reto $$</t>
  </si>
  <si>
    <t>Reto %</t>
  </si>
  <si>
    <t>Reto M1</t>
  </si>
  <si>
    <t>Reto M2</t>
  </si>
  <si>
    <t>Reto M3</t>
  </si>
  <si>
    <t>Reto M4</t>
  </si>
  <si>
    <t>Reto M5</t>
  </si>
  <si>
    <t>Reto M6</t>
  </si>
  <si>
    <t>Reto M7</t>
  </si>
  <si>
    <t>Reto M8</t>
  </si>
  <si>
    <t>Reto M9</t>
  </si>
  <si>
    <t>Reto M10</t>
  </si>
  <si>
    <t>Reto M11</t>
  </si>
  <si>
    <t>Reto M12</t>
  </si>
  <si>
    <t>Vp Independientes Antioquia</t>
  </si>
  <si>
    <t>TC</t>
  </si>
  <si>
    <t>Vp Independientes Bogotá</t>
  </si>
  <si>
    <t>Vp Independientes Caribe</t>
  </si>
  <si>
    <t>Vp Independientes Centro</t>
  </si>
  <si>
    <t>Vp Independientes Sur</t>
  </si>
  <si>
    <t>Total Vp Independientes</t>
  </si>
  <si>
    <t>Retos Propuestos por Equipo Analítico Ajustados</t>
  </si>
  <si>
    <t>Retos Propuestos por Equipo Analítico Ajustados % teniendo en cuento el historico</t>
  </si>
  <si>
    <t>Acumulado SUMA 2022</t>
  </si>
  <si>
    <t>Acumulado SUMA 2023</t>
  </si>
  <si>
    <t>Reto SUMA $$</t>
  </si>
  <si>
    <t>Proporción</t>
  </si>
  <si>
    <t>GCAR</t>
  </si>
  <si>
    <t>Reto sin acumular</t>
  </si>
  <si>
    <t>Acumulado 2023</t>
  </si>
  <si>
    <t>Reto Ajustado $$</t>
  </si>
  <si>
    <t>Reto Ajustado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</si>
</sst>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00%"/>
    <numFmt numFmtId="166" formatCode="_-* #,##0.0_-;\-* #,##0.0_-;_-* &quot;-&quot;??_-;_-@_-"/>
    <numFmt numFmtId="167" formatCode="_-* #,##0.0_-;\-* #,##0.0_-;_-* &quot;-&quot;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Border="1" applyAlignment="1">
      <alignment wrapText="1"/>
    </xf>
    <xf numFmtId="10" fontId="0" fillId="0" borderId="2" xfId="0" applyNumberFormat="1" applyBorder="1"/>
    <xf numFmtId="0" fontId="0" fillId="0" borderId="3" xfId="0" applyBorder="1" applyAlignment="1">
      <alignment wrapText="1"/>
    </xf>
    <xf numFmtId="10" fontId="0" fillId="0" borderId="4" xfId="0" applyNumberForma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2" borderId="3" xfId="0" applyFont="1" applyFill="1" applyBorder="1"/>
    <xf numFmtId="0" fontId="4" fillId="2" borderId="9" xfId="0" applyFont="1" applyFill="1" applyBorder="1"/>
    <xf numFmtId="0" fontId="4" fillId="2" borderId="4" xfId="0" applyFont="1" applyFill="1" applyBorder="1"/>
    <xf numFmtId="0" fontId="4" fillId="2" borderId="4" xfId="1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3" xfId="0" applyFont="1" applyFill="1" applyBorder="1"/>
    <xf numFmtId="0" fontId="4" fillId="3" borderId="9" xfId="0" applyFont="1" applyFill="1" applyBorder="1"/>
    <xf numFmtId="0" fontId="4" fillId="3" borderId="4" xfId="0" applyFont="1" applyFill="1" applyBorder="1"/>
    <xf numFmtId="0" fontId="0" fillId="0" borderId="1" xfId="0" applyBorder="1" applyAlignment="1">
      <alignment vertical="center"/>
    </xf>
    <xf numFmtId="0" fontId="0" fillId="0" borderId="12" xfId="0" applyBorder="1"/>
    <xf numFmtId="164" fontId="0" fillId="0" borderId="1" xfId="0" applyNumberFormat="1" applyBorder="1"/>
    <xf numFmtId="164" fontId="0" fillId="0" borderId="13" xfId="0" applyNumberFormat="1" applyBorder="1"/>
    <xf numFmtId="164" fontId="0" fillId="0" borderId="2" xfId="0" applyNumberFormat="1" applyBorder="1"/>
    <xf numFmtId="165" fontId="0" fillId="0" borderId="0" xfId="3" applyNumberFormat="1" applyFont="1"/>
    <xf numFmtId="43" fontId="0" fillId="0" borderId="1" xfId="0" applyNumberFormat="1" applyBorder="1"/>
    <xf numFmtId="10" fontId="0" fillId="0" borderId="2" xfId="3" applyNumberFormat="1" applyFont="1" applyBorder="1"/>
    <xf numFmtId="164" fontId="5" fillId="0" borderId="1" xfId="1" applyNumberFormat="1" applyFont="1" applyBorder="1"/>
    <xf numFmtId="164" fontId="5" fillId="0" borderId="13" xfId="1" applyNumberFormat="1" applyFont="1" applyBorder="1"/>
    <xf numFmtId="164" fontId="5" fillId="0" borderId="2" xfId="1" applyNumberFormat="1" applyFont="1" applyBorder="1"/>
    <xf numFmtId="164" fontId="0" fillId="0" borderId="0" xfId="0" applyNumberFormat="1"/>
    <xf numFmtId="0" fontId="0" fillId="0" borderId="14" xfId="0" applyBorder="1" applyAlignment="1">
      <alignment vertical="center"/>
    </xf>
    <xf numFmtId="0" fontId="0" fillId="0" borderId="15" xfId="0" applyBorder="1"/>
    <xf numFmtId="164" fontId="0" fillId="0" borderId="14" xfId="0" applyNumberFormat="1" applyBorder="1"/>
    <xf numFmtId="164" fontId="0" fillId="0" borderId="16" xfId="0" applyNumberFormat="1" applyBorder="1"/>
    <xf numFmtId="43" fontId="0" fillId="0" borderId="14" xfId="0" applyNumberFormat="1" applyBorder="1"/>
    <xf numFmtId="10" fontId="0" fillId="0" borderId="16" xfId="3" applyNumberFormat="1" applyFont="1" applyBorder="1"/>
    <xf numFmtId="164" fontId="5" fillId="0" borderId="14" xfId="1" applyNumberFormat="1" applyFont="1" applyBorder="1"/>
    <xf numFmtId="164" fontId="5" fillId="0" borderId="0" xfId="1" applyNumberFormat="1" applyFont="1" applyBorder="1"/>
    <xf numFmtId="164" fontId="5" fillId="0" borderId="16" xfId="1" applyNumberFormat="1" applyFont="1" applyBorder="1"/>
    <xf numFmtId="43" fontId="0" fillId="0" borderId="3" xfId="0" applyNumberFormat="1" applyBorder="1"/>
    <xf numFmtId="10" fontId="0" fillId="0" borderId="4" xfId="3" applyNumberFormat="1" applyFont="1" applyBorder="1"/>
    <xf numFmtId="164" fontId="5" fillId="0" borderId="3" xfId="1" applyNumberFormat="1" applyFont="1" applyBorder="1"/>
    <xf numFmtId="164" fontId="5" fillId="0" borderId="9" xfId="1" applyNumberFormat="1" applyFont="1" applyBorder="1"/>
    <xf numFmtId="164" fontId="5" fillId="0" borderId="4" xfId="1" applyNumberFormat="1" applyFont="1" applyBorder="1"/>
    <xf numFmtId="0" fontId="0" fillId="0" borderId="10" xfId="0" applyBorder="1" applyAlignment="1">
      <alignment horizontal="center"/>
    </xf>
    <xf numFmtId="0" fontId="0" fillId="0" borderId="17" xfId="0" applyBorder="1"/>
    <xf numFmtId="164" fontId="0" fillId="0" borderId="10" xfId="0" applyNumberFormat="1" applyBorder="1"/>
    <xf numFmtId="164" fontId="0" fillId="0" borderId="18" xfId="0" applyNumberFormat="1" applyBorder="1"/>
    <xf numFmtId="164" fontId="0" fillId="0" borderId="11" xfId="0" applyNumberFormat="1" applyBorder="1"/>
    <xf numFmtId="43" fontId="0" fillId="0" borderId="10" xfId="0" applyNumberFormat="1" applyBorder="1"/>
    <xf numFmtId="10" fontId="0" fillId="0" borderId="11" xfId="3" applyNumberFormat="1" applyFont="1" applyBorder="1"/>
    <xf numFmtId="164" fontId="5" fillId="0" borderId="10" xfId="1" applyNumberFormat="1" applyFont="1" applyBorder="1"/>
    <xf numFmtId="164" fontId="5" fillId="0" borderId="18" xfId="1" applyNumberFormat="1" applyFont="1" applyBorder="1"/>
    <xf numFmtId="164" fontId="5" fillId="0" borderId="11" xfId="1" applyNumberFormat="1" applyFont="1" applyBorder="1"/>
    <xf numFmtId="0" fontId="0" fillId="0" borderId="0" xfId="0" applyAlignment="1">
      <alignment horizontal="center"/>
    </xf>
    <xf numFmtId="43" fontId="0" fillId="0" borderId="0" xfId="0" applyNumberFormat="1"/>
    <xf numFmtId="10" fontId="0" fillId="0" borderId="0" xfId="3" applyNumberFormat="1" applyFont="1" applyBorder="1"/>
    <xf numFmtId="164" fontId="2" fillId="0" borderId="0" xfId="0" applyNumberFormat="1" applyFont="1"/>
    <xf numFmtId="3" fontId="0" fillId="0" borderId="0" xfId="0" applyNumberFormat="1"/>
    <xf numFmtId="10" fontId="0" fillId="0" borderId="0" xfId="2" applyNumberFormat="1" applyFont="1"/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64" fontId="0" fillId="0" borderId="5" xfId="0" applyNumberFormat="1" applyBorder="1"/>
    <xf numFmtId="0" fontId="4" fillId="3" borderId="18" xfId="0" applyFont="1" applyFill="1" applyBorder="1"/>
    <xf numFmtId="164" fontId="0" fillId="0" borderId="0" xfId="2" applyNumberFormat="1" applyFont="1"/>
    <xf numFmtId="9" fontId="0" fillId="0" borderId="5" xfId="2" applyFont="1" applyBorder="1"/>
    <xf numFmtId="9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2" borderId="10" xfId="0" applyFont="1" applyFill="1" applyBorder="1"/>
    <xf numFmtId="0" fontId="4" fillId="2" borderId="18" xfId="0" applyFont="1" applyFill="1" applyBorder="1"/>
    <xf numFmtId="0" fontId="4" fillId="2" borderId="11" xfId="0" applyFont="1" applyFill="1" applyBorder="1"/>
    <xf numFmtId="0" fontId="4" fillId="2" borderId="11" xfId="1" applyNumberFormat="1" applyFont="1" applyFill="1" applyBorder="1"/>
    <xf numFmtId="164" fontId="0" fillId="0" borderId="1" xfId="1" applyNumberFormat="1" applyFont="1" applyBorder="1"/>
    <xf numFmtId="164" fontId="0" fillId="0" borderId="13" xfId="1" applyNumberFormat="1" applyFont="1" applyBorder="1"/>
    <xf numFmtId="164" fontId="0" fillId="0" borderId="2" xfId="1" applyNumberFormat="1" applyFont="1" applyBorder="1"/>
    <xf numFmtId="164" fontId="0" fillId="0" borderId="14" xfId="1" applyNumberFormat="1" applyFont="1" applyBorder="1"/>
    <xf numFmtId="164" fontId="0" fillId="0" borderId="0" xfId="1" applyNumberFormat="1" applyFont="1" applyBorder="1"/>
    <xf numFmtId="164" fontId="0" fillId="0" borderId="16" xfId="1" applyNumberFormat="1" applyFont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0" borderId="4" xfId="1" applyNumberFormat="1" applyFont="1" applyBorder="1"/>
    <xf numFmtId="164" fontId="0" fillId="0" borderId="10" xfId="1" applyNumberFormat="1" applyFont="1" applyBorder="1"/>
    <xf numFmtId="164" fontId="0" fillId="0" borderId="18" xfId="1" applyNumberFormat="1" applyFont="1" applyBorder="1"/>
    <xf numFmtId="164" fontId="0" fillId="0" borderId="11" xfId="1" applyNumberFormat="1" applyFont="1" applyBorder="1"/>
    <xf numFmtId="4" fontId="0" fillId="0" borderId="0" xfId="0" applyNumberFormat="1"/>
    <xf numFmtId="43" fontId="0" fillId="0" borderId="0" xfId="1" applyFont="1"/>
    <xf numFmtId="0" fontId="0" fillId="4" borderId="0" xfId="0" applyFill="1"/>
    <xf numFmtId="0" fontId="0" fillId="0" borderId="5" xfId="0" applyBorder="1"/>
    <xf numFmtId="0" fontId="4" fillId="3" borderId="5" xfId="0" applyFont="1" applyFill="1" applyBorder="1"/>
    <xf numFmtId="43" fontId="0" fillId="0" borderId="5" xfId="0" applyNumberFormat="1" applyBorder="1"/>
  </cellXfs>
  <cellStyles count="4">
    <cellStyle name="Millares" xfId="1" builtinId="3"/>
    <cellStyle name="Normal" xfId="0" builtinId="0"/>
    <cellStyle name="Porcentaje" xfId="2" builtinId="5"/>
    <cellStyle name="Porcentaje 2" xfId="3" xr:uid="{6A6A979B-F1F9-4BF9-948F-E9E351470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C9A9-6440-4E1B-9A9D-C15769EA1AC2}">
  <dimension ref="B1:AV42"/>
  <sheetViews>
    <sheetView showGridLines="0" tabSelected="1" topLeftCell="AD1" zoomScale="85" zoomScaleNormal="85" workbookViewId="0">
      <selection activeCell="Z21" sqref="Z21"/>
    </sheetView>
  </sheetViews>
  <sheetFormatPr baseColWidth="10" defaultRowHeight="14.4" x14ac:dyDescent="0.3"/>
  <cols>
    <col min="1" max="1" width="3.21875" customWidth="1"/>
    <col min="2" max="2" width="37" customWidth="1"/>
    <col min="3" max="3" width="8.21875" customWidth="1"/>
    <col min="4" max="26" width="12.77734375" customWidth="1"/>
    <col min="27" max="29" width="21.5546875" customWidth="1"/>
    <col min="30" max="30" width="14.88671875" customWidth="1"/>
    <col min="31" max="31" width="1.21875" customWidth="1"/>
    <col min="32" max="32" width="15.44140625" customWidth="1"/>
    <col min="33" max="33" width="15.5546875" customWidth="1"/>
    <col min="34" max="34" width="1.21875" customWidth="1"/>
    <col min="35" max="43" width="12.77734375" customWidth="1"/>
    <col min="44" max="44" width="13.77734375" customWidth="1"/>
    <col min="45" max="46" width="12.77734375" customWidth="1"/>
    <col min="47" max="47" width="13.88671875" customWidth="1"/>
  </cols>
  <sheetData>
    <row r="1" spans="2:47" ht="15" thickBot="1" x14ac:dyDescent="0.35"/>
    <row r="2" spans="2:47" x14ac:dyDescent="0.3">
      <c r="B2" s="1" t="s">
        <v>0</v>
      </c>
      <c r="C2" s="2">
        <v>8.3599999999999994E-2</v>
      </c>
    </row>
    <row r="3" spans="2:47" ht="29.4" thickBot="1" x14ac:dyDescent="0.35">
      <c r="B3" s="3" t="s">
        <v>1</v>
      </c>
      <c r="C3" s="4">
        <v>0.1754</v>
      </c>
    </row>
    <row r="5" spans="2:47" ht="15" thickBot="1" x14ac:dyDescent="0.35">
      <c r="D5" s="5" t="s">
        <v>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I5" s="6" t="s">
        <v>3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8"/>
    </row>
    <row r="6" spans="2:47" ht="15" thickBot="1" x14ac:dyDescent="0.35">
      <c r="D6" s="9">
        <f t="shared" ref="D6:AB6" si="0">E6-1</f>
        <v>202201</v>
      </c>
      <c r="E6" s="10">
        <f t="shared" si="0"/>
        <v>202202</v>
      </c>
      <c r="F6" s="10">
        <f t="shared" si="0"/>
        <v>202203</v>
      </c>
      <c r="G6" s="10">
        <f t="shared" si="0"/>
        <v>202204</v>
      </c>
      <c r="H6" s="10">
        <f t="shared" si="0"/>
        <v>202205</v>
      </c>
      <c r="I6" s="10">
        <f t="shared" si="0"/>
        <v>202206</v>
      </c>
      <c r="J6" s="10">
        <f t="shared" si="0"/>
        <v>202207</v>
      </c>
      <c r="K6" s="10">
        <f t="shared" si="0"/>
        <v>202208</v>
      </c>
      <c r="L6" s="10">
        <f t="shared" si="0"/>
        <v>202209</v>
      </c>
      <c r="M6" s="10">
        <f t="shared" si="0"/>
        <v>202210</v>
      </c>
      <c r="N6" s="10">
        <f t="shared" si="0"/>
        <v>202211</v>
      </c>
      <c r="O6" s="10">
        <v>202212</v>
      </c>
      <c r="P6" s="9">
        <f t="shared" si="0"/>
        <v>202301</v>
      </c>
      <c r="Q6" s="10">
        <f t="shared" si="0"/>
        <v>202302</v>
      </c>
      <c r="R6" s="10">
        <f t="shared" si="0"/>
        <v>202303</v>
      </c>
      <c r="S6" s="10">
        <f t="shared" si="0"/>
        <v>202304</v>
      </c>
      <c r="T6" s="10">
        <f t="shared" si="0"/>
        <v>202305</v>
      </c>
      <c r="U6" s="10">
        <f t="shared" si="0"/>
        <v>202306</v>
      </c>
      <c r="V6" s="10">
        <f t="shared" si="0"/>
        <v>202307</v>
      </c>
      <c r="W6" s="10">
        <f t="shared" si="0"/>
        <v>202308</v>
      </c>
      <c r="X6" s="10">
        <f t="shared" si="0"/>
        <v>202309</v>
      </c>
      <c r="Y6" s="10">
        <f t="shared" si="0"/>
        <v>202310</v>
      </c>
      <c r="Z6" s="10">
        <f t="shared" si="0"/>
        <v>202311</v>
      </c>
      <c r="AA6" s="11">
        <v>202312</v>
      </c>
      <c r="AB6" s="9">
        <f t="shared" si="0"/>
        <v>202401</v>
      </c>
      <c r="AC6" s="10">
        <f>AD6-1</f>
        <v>202402</v>
      </c>
      <c r="AD6" s="12">
        <v>202403</v>
      </c>
      <c r="AF6" s="13" t="s">
        <v>4</v>
      </c>
      <c r="AG6" s="14" t="s">
        <v>5</v>
      </c>
      <c r="AI6" s="15" t="s">
        <v>6</v>
      </c>
      <c r="AJ6" s="16" t="s">
        <v>7</v>
      </c>
      <c r="AK6" s="16" t="s">
        <v>8</v>
      </c>
      <c r="AL6" s="16" t="s">
        <v>9</v>
      </c>
      <c r="AM6" s="16" t="s">
        <v>10</v>
      </c>
      <c r="AN6" s="16" t="s">
        <v>11</v>
      </c>
      <c r="AO6" s="16" t="s">
        <v>12</v>
      </c>
      <c r="AP6" s="16" t="s">
        <v>13</v>
      </c>
      <c r="AQ6" s="16" t="s">
        <v>14</v>
      </c>
      <c r="AR6" s="16" t="s">
        <v>15</v>
      </c>
      <c r="AS6" s="16" t="s">
        <v>16</v>
      </c>
      <c r="AT6" s="17" t="s">
        <v>17</v>
      </c>
    </row>
    <row r="7" spans="2:47" x14ac:dyDescent="0.3">
      <c r="B7" s="18" t="s">
        <v>18</v>
      </c>
      <c r="C7" s="19" t="s">
        <v>19</v>
      </c>
      <c r="D7" s="20">
        <v>4069501.9743999997</v>
      </c>
      <c r="E7" s="21">
        <v>3998462.0016999999</v>
      </c>
      <c r="F7" s="21">
        <v>4233820.1442999998</v>
      </c>
      <c r="G7" s="21">
        <v>4581008.7911</v>
      </c>
      <c r="H7" s="21">
        <v>4745630.5614</v>
      </c>
      <c r="I7" s="21">
        <v>4803834.7039999999</v>
      </c>
      <c r="J7" s="21">
        <v>4828312.267</v>
      </c>
      <c r="K7" s="21">
        <v>4873709.9583999999</v>
      </c>
      <c r="L7" s="21">
        <v>4883931.8576999996</v>
      </c>
      <c r="M7" s="21">
        <v>4874831.1213999996</v>
      </c>
      <c r="N7" s="21">
        <v>4834219.3662</v>
      </c>
      <c r="O7" s="21">
        <v>4842205.2725999998</v>
      </c>
      <c r="P7" s="20">
        <v>4941818.6345000006</v>
      </c>
      <c r="Q7" s="21">
        <v>4888382.3355</v>
      </c>
      <c r="R7" s="21">
        <v>4902153.6738999998</v>
      </c>
      <c r="S7" s="21">
        <v>4936834.0608000001</v>
      </c>
      <c r="T7" s="21">
        <v>4961316.0885000005</v>
      </c>
      <c r="U7" s="21">
        <v>4946123.9630999994</v>
      </c>
      <c r="V7" s="21">
        <v>5011752.1839000005</v>
      </c>
      <c r="W7" s="21">
        <v>5162776.8276000004</v>
      </c>
      <c r="X7" s="21">
        <v>5257504.9458000008</v>
      </c>
      <c r="Y7" s="21">
        <v>5310766.3168000001</v>
      </c>
      <c r="Z7" s="21">
        <v>5461860.8509999998</v>
      </c>
      <c r="AA7" s="22">
        <v>5530834.9234999996</v>
      </c>
      <c r="AB7" s="20">
        <v>5557879.1968</v>
      </c>
      <c r="AC7" s="21">
        <v>5436707.3644999992</v>
      </c>
      <c r="AD7" s="22">
        <v>5477881.7293999996</v>
      </c>
      <c r="AE7" s="23"/>
      <c r="AF7" s="24">
        <v>5547584.595096183</v>
      </c>
      <c r="AG7" s="25">
        <v>8.577243657740441E-2</v>
      </c>
      <c r="AH7" s="23"/>
      <c r="AI7" s="26">
        <v>5022329.5913550258</v>
      </c>
      <c r="AJ7" s="27">
        <v>4983840.1220214618</v>
      </c>
      <c r="AK7" s="27">
        <v>5038294.8056368669</v>
      </c>
      <c r="AL7" s="27">
        <v>5038294.8056368669</v>
      </c>
      <c r="AM7" s="27">
        <v>5232040.7778652357</v>
      </c>
      <c r="AN7" s="27">
        <v>5299956.0199529538</v>
      </c>
      <c r="AO7" s="27">
        <v>5299956.0199529538</v>
      </c>
      <c r="AP7" s="27">
        <v>5406233.9155600956</v>
      </c>
      <c r="AQ7" s="27">
        <v>5450888.719563514</v>
      </c>
      <c r="AR7" s="27">
        <v>5450888.719563514</v>
      </c>
      <c r="AS7" s="27">
        <v>5518986.0929409256</v>
      </c>
      <c r="AT7" s="28">
        <v>5547584.595096183</v>
      </c>
      <c r="AU7" s="29"/>
    </row>
    <row r="8" spans="2:47" x14ac:dyDescent="0.3">
      <c r="B8" s="30" t="s">
        <v>20</v>
      </c>
      <c r="C8" s="31" t="s">
        <v>19</v>
      </c>
      <c r="D8" s="32">
        <v>6526153.9102999996</v>
      </c>
      <c r="E8" s="29">
        <v>6357671.7263999991</v>
      </c>
      <c r="F8" s="29">
        <v>6643023.9468999999</v>
      </c>
      <c r="G8" s="29">
        <v>6892513.9194999998</v>
      </c>
      <c r="H8" s="29">
        <v>7100213.9495999999</v>
      </c>
      <c r="I8" s="29">
        <v>7161801.0104999999</v>
      </c>
      <c r="J8" s="29">
        <v>7229043.3571000006</v>
      </c>
      <c r="K8" s="29">
        <v>7314045.1037999997</v>
      </c>
      <c r="L8" s="29">
        <v>7345494.8815000001</v>
      </c>
      <c r="M8" s="29">
        <v>7433995.2581999991</v>
      </c>
      <c r="N8" s="29">
        <v>7468319.4934999999</v>
      </c>
      <c r="O8" s="29">
        <v>7458474.4743999997</v>
      </c>
      <c r="P8" s="32">
        <v>7571992.6950000003</v>
      </c>
      <c r="Q8" s="29">
        <v>7334193.0675999997</v>
      </c>
      <c r="R8" s="29">
        <v>7425174.1206999999</v>
      </c>
      <c r="S8" s="29">
        <v>7443416.8119000001</v>
      </c>
      <c r="T8" s="29">
        <v>7461747.0506999996</v>
      </c>
      <c r="U8" s="29">
        <v>7590907.7598999999</v>
      </c>
      <c r="V8" s="29">
        <v>7780891.9805999994</v>
      </c>
      <c r="W8" s="29">
        <v>7987114.1523000002</v>
      </c>
      <c r="X8" s="29">
        <v>8134730.0123000005</v>
      </c>
      <c r="Y8" s="29">
        <v>8126714.6397999991</v>
      </c>
      <c r="Z8" s="29">
        <v>8412077.2445999999</v>
      </c>
      <c r="AA8" s="33">
        <v>8738856.9673999995</v>
      </c>
      <c r="AB8" s="32">
        <v>8831413.6897999998</v>
      </c>
      <c r="AC8" s="29">
        <v>8565799.9528000001</v>
      </c>
      <c r="AD8" s="33">
        <v>8437473.7063999996</v>
      </c>
      <c r="AF8" s="34">
        <v>8529296.8352290336</v>
      </c>
      <c r="AG8" s="35">
        <v>8.8755869781316443E-2</v>
      </c>
      <c r="AI8" s="36">
        <v>7978564.5354161672</v>
      </c>
      <c r="AJ8" s="37">
        <v>7868664.3652928416</v>
      </c>
      <c r="AK8" s="37">
        <v>7922175.9685717486</v>
      </c>
      <c r="AL8" s="37">
        <v>7922175.9685717486</v>
      </c>
      <c r="AM8" s="37">
        <v>8087794.6699020788</v>
      </c>
      <c r="AN8" s="37">
        <v>8159989.4678740688</v>
      </c>
      <c r="AO8" s="37">
        <v>8159989.4678740688</v>
      </c>
      <c r="AP8" s="37">
        <v>8297310.5223529255</v>
      </c>
      <c r="AQ8" s="37">
        <v>8359115.0520310262</v>
      </c>
      <c r="AR8" s="37">
        <v>8359115.0520310262</v>
      </c>
      <c r="AS8" s="37">
        <v>8473216.2816191055</v>
      </c>
      <c r="AT8" s="38">
        <v>8529296.8352290336</v>
      </c>
    </row>
    <row r="9" spans="2:47" x14ac:dyDescent="0.3">
      <c r="B9" s="30" t="s">
        <v>21</v>
      </c>
      <c r="C9" s="31" t="s">
        <v>19</v>
      </c>
      <c r="D9" s="32">
        <v>1823230.4905999999</v>
      </c>
      <c r="E9" s="29">
        <v>1859218.0471999999</v>
      </c>
      <c r="F9" s="29">
        <v>1938745.9408</v>
      </c>
      <c r="G9" s="29">
        <v>2059506.858</v>
      </c>
      <c r="H9" s="29">
        <v>2076419.237</v>
      </c>
      <c r="I9" s="29">
        <v>2074767.0414</v>
      </c>
      <c r="J9" s="29">
        <v>2068923.1321</v>
      </c>
      <c r="K9" s="29">
        <v>2092026.5999</v>
      </c>
      <c r="L9" s="29">
        <v>2047574.378</v>
      </c>
      <c r="M9" s="29">
        <v>2085007.5533</v>
      </c>
      <c r="N9" s="29">
        <v>2091949.348</v>
      </c>
      <c r="O9" s="29">
        <v>2075156.0153999999</v>
      </c>
      <c r="P9" s="32">
        <v>2079011.3444999999</v>
      </c>
      <c r="Q9" s="29">
        <v>2096683.2435999999</v>
      </c>
      <c r="R9" s="29">
        <v>2107659.2955999998</v>
      </c>
      <c r="S9" s="29">
        <v>2156685.4506999999</v>
      </c>
      <c r="T9" s="29">
        <v>2220477.5329999998</v>
      </c>
      <c r="U9" s="29">
        <v>2251652.8728</v>
      </c>
      <c r="V9" s="29">
        <v>2288787.5691999998</v>
      </c>
      <c r="W9" s="29">
        <v>2337987.3643</v>
      </c>
      <c r="X9" s="29">
        <v>2359406.3204000001</v>
      </c>
      <c r="Y9" s="29">
        <v>2430841.9599000001</v>
      </c>
      <c r="Z9" s="29">
        <v>2464547.9452</v>
      </c>
      <c r="AA9" s="33">
        <v>2500880.7864999999</v>
      </c>
      <c r="AB9" s="32">
        <v>2508292.8278999999</v>
      </c>
      <c r="AC9" s="29">
        <v>2495070.9419</v>
      </c>
      <c r="AD9" s="33">
        <v>2538508.5137999998</v>
      </c>
      <c r="AF9" s="34">
        <v>2462875.752324502</v>
      </c>
      <c r="AG9" s="35">
        <v>8.2796067599574252E-2</v>
      </c>
      <c r="AI9" s="36">
        <v>2228054.8875298174</v>
      </c>
      <c r="AJ9" s="37">
        <v>2246249.1243433231</v>
      </c>
      <c r="AK9" s="37">
        <v>2276078.3715552306</v>
      </c>
      <c r="AL9" s="37">
        <v>2276078.3715552306</v>
      </c>
      <c r="AM9" s="37">
        <v>2354474.319542639</v>
      </c>
      <c r="AN9" s="37">
        <v>2378453.7222220497</v>
      </c>
      <c r="AO9" s="37">
        <v>2378453.7222220497</v>
      </c>
      <c r="AP9" s="37">
        <v>2414656.6573270331</v>
      </c>
      <c r="AQ9" s="37">
        <v>2425272.0562071404</v>
      </c>
      <c r="AR9" s="37">
        <v>2425272.0562071404</v>
      </c>
      <c r="AS9" s="37">
        <v>2452260.7391149355</v>
      </c>
      <c r="AT9" s="38">
        <v>2462875.752324502</v>
      </c>
    </row>
    <row r="10" spans="2:47" x14ac:dyDescent="0.3">
      <c r="B10" s="30" t="s">
        <v>22</v>
      </c>
      <c r="C10" s="31" t="s">
        <v>19</v>
      </c>
      <c r="D10" s="32">
        <v>1358780.0260999999</v>
      </c>
      <c r="E10" s="29">
        <v>1338925.9335</v>
      </c>
      <c r="F10" s="29">
        <v>1424662.2694999999</v>
      </c>
      <c r="G10" s="29">
        <v>1464107.4979000001</v>
      </c>
      <c r="H10" s="29">
        <v>1491849.325</v>
      </c>
      <c r="I10" s="29">
        <v>1517522.1612</v>
      </c>
      <c r="J10" s="29">
        <v>1531679.3049000001</v>
      </c>
      <c r="K10" s="29">
        <v>1540241.702</v>
      </c>
      <c r="L10" s="29">
        <v>1555541.7138</v>
      </c>
      <c r="M10" s="29">
        <v>1559421.9380000001</v>
      </c>
      <c r="N10" s="29">
        <v>1543115.1786</v>
      </c>
      <c r="O10" s="29">
        <v>1547269.0900999999</v>
      </c>
      <c r="P10" s="32">
        <v>1568891.2076000001</v>
      </c>
      <c r="Q10" s="29">
        <v>1605368.3258</v>
      </c>
      <c r="R10" s="29">
        <v>1627186.2386</v>
      </c>
      <c r="S10" s="29">
        <v>1658634.4759</v>
      </c>
      <c r="T10" s="29">
        <v>1726763.5511</v>
      </c>
      <c r="U10" s="29">
        <v>1706108.9394</v>
      </c>
      <c r="V10" s="29">
        <v>1704652.5719000001</v>
      </c>
      <c r="W10" s="29">
        <v>1766713.6046</v>
      </c>
      <c r="X10" s="29">
        <v>1824606.5906</v>
      </c>
      <c r="Y10" s="29">
        <v>1908121.348</v>
      </c>
      <c r="Z10" s="29">
        <v>1968032.575</v>
      </c>
      <c r="AA10" s="33">
        <v>2021444.0301999999</v>
      </c>
      <c r="AB10" s="32">
        <v>2050261.3004999999</v>
      </c>
      <c r="AC10" s="29">
        <v>1989756.1494</v>
      </c>
      <c r="AD10" s="33">
        <v>2026763.6518000001</v>
      </c>
      <c r="AF10" s="34">
        <v>1868414.9579429217</v>
      </c>
      <c r="AG10" s="35">
        <v>6.3284781828959247E-2</v>
      </c>
      <c r="AI10" s="36">
        <v>1693621.1713318103</v>
      </c>
      <c r="AJ10" s="37">
        <v>1690721.8987376862</v>
      </c>
      <c r="AK10" s="37">
        <v>1717170.8490258369</v>
      </c>
      <c r="AL10" s="37">
        <v>1717170.8490258369</v>
      </c>
      <c r="AM10" s="37">
        <v>1765416.180127488</v>
      </c>
      <c r="AN10" s="37">
        <v>1783977.7806806935</v>
      </c>
      <c r="AO10" s="37">
        <v>1783977.7806806935</v>
      </c>
      <c r="AP10" s="37">
        <v>1813585.967116643</v>
      </c>
      <c r="AQ10" s="37">
        <v>1828517.5730516182</v>
      </c>
      <c r="AR10" s="37">
        <v>1828517.5730516182</v>
      </c>
      <c r="AS10" s="37">
        <v>1856135.0117634775</v>
      </c>
      <c r="AT10" s="38">
        <v>1868414.9579429217</v>
      </c>
    </row>
    <row r="11" spans="2:47" ht="15" thickBot="1" x14ac:dyDescent="0.35">
      <c r="B11" s="30" t="s">
        <v>23</v>
      </c>
      <c r="C11" s="31" t="s">
        <v>19</v>
      </c>
      <c r="D11" s="32">
        <v>1992495.5268999999</v>
      </c>
      <c r="E11" s="29">
        <v>1950202.3907000001</v>
      </c>
      <c r="F11" s="29">
        <v>1995357.2697000001</v>
      </c>
      <c r="G11" s="29">
        <v>2067696.4382</v>
      </c>
      <c r="H11" s="29">
        <v>2159521.6587</v>
      </c>
      <c r="I11" s="29">
        <v>2141187.3843</v>
      </c>
      <c r="J11" s="29">
        <v>2148123.7196999998</v>
      </c>
      <c r="K11" s="29">
        <v>2232952.2892</v>
      </c>
      <c r="L11" s="29">
        <v>2243217.5375000001</v>
      </c>
      <c r="M11" s="29">
        <v>2334650.5709000002</v>
      </c>
      <c r="N11" s="29">
        <v>2314316.1579999998</v>
      </c>
      <c r="O11" s="29">
        <v>2308941.7058000001</v>
      </c>
      <c r="P11" s="32">
        <v>2329796.0096999998</v>
      </c>
      <c r="Q11" s="29">
        <v>2309524.6146</v>
      </c>
      <c r="R11" s="29">
        <v>2298010.6392999999</v>
      </c>
      <c r="S11" s="29">
        <v>2341297.0277999998</v>
      </c>
      <c r="T11" s="29">
        <v>2335685.4564999999</v>
      </c>
      <c r="U11" s="29">
        <v>2359393.3385000001</v>
      </c>
      <c r="V11" s="29">
        <v>2395591.2814000002</v>
      </c>
      <c r="W11" s="29">
        <v>2464649.463</v>
      </c>
      <c r="X11" s="29">
        <v>2472416.9396000002</v>
      </c>
      <c r="Y11" s="29">
        <v>2484676.9248000002</v>
      </c>
      <c r="Z11" s="29">
        <v>2599215.2828000002</v>
      </c>
      <c r="AA11" s="33">
        <v>2658588.9712999999</v>
      </c>
      <c r="AB11" s="32">
        <v>2657431.5866</v>
      </c>
      <c r="AC11" s="29">
        <v>2585723.4517000001</v>
      </c>
      <c r="AD11" s="33">
        <v>2608558.2596</v>
      </c>
      <c r="AF11" s="39">
        <v>2609146.7552537788</v>
      </c>
      <c r="AG11" s="40">
        <v>7.783149518887611E-2</v>
      </c>
      <c r="AI11" s="41">
        <v>2440145.7891392903</v>
      </c>
      <c r="AJ11" s="42">
        <v>2418966.1481823712</v>
      </c>
      <c r="AK11" s="42">
        <v>2423407.6662321216</v>
      </c>
      <c r="AL11" s="42">
        <v>2423407.6662321216</v>
      </c>
      <c r="AM11" s="42">
        <v>2472240.4851860348</v>
      </c>
      <c r="AN11" s="42">
        <v>2489466.3496211115</v>
      </c>
      <c r="AO11" s="42">
        <v>2489466.3496211115</v>
      </c>
      <c r="AP11" s="42">
        <v>2527160.8831576537</v>
      </c>
      <c r="AQ11" s="42">
        <v>2546200.6197336549</v>
      </c>
      <c r="AR11" s="42">
        <v>2546200.6197336549</v>
      </c>
      <c r="AS11" s="42">
        <v>2590491.1943985643</v>
      </c>
      <c r="AT11" s="43">
        <v>2609146.7552537788</v>
      </c>
    </row>
    <row r="12" spans="2:47" ht="15" thickBot="1" x14ac:dyDescent="0.35">
      <c r="B12" s="44" t="s">
        <v>24</v>
      </c>
      <c r="C12" s="45" t="s">
        <v>19</v>
      </c>
      <c r="D12" s="46">
        <f>SUM(D7:D11)</f>
        <v>15770161.928300001</v>
      </c>
      <c r="E12" s="47">
        <f t="shared" ref="E12:AD12" si="1">SUM(E7:E11)</f>
        <v>15504480.099499997</v>
      </c>
      <c r="F12" s="47">
        <f t="shared" si="1"/>
        <v>16235609.5712</v>
      </c>
      <c r="G12" s="47">
        <f t="shared" si="1"/>
        <v>17064833.504699998</v>
      </c>
      <c r="H12" s="47">
        <f t="shared" si="1"/>
        <v>17573634.731699999</v>
      </c>
      <c r="I12" s="47">
        <f t="shared" si="1"/>
        <v>17699112.301399998</v>
      </c>
      <c r="J12" s="47">
        <f t="shared" si="1"/>
        <v>17806081.7808</v>
      </c>
      <c r="K12" s="47">
        <f t="shared" si="1"/>
        <v>18052975.653299998</v>
      </c>
      <c r="L12" s="47">
        <f t="shared" si="1"/>
        <v>18075760.368500002</v>
      </c>
      <c r="M12" s="47">
        <f t="shared" si="1"/>
        <v>18287906.441800002</v>
      </c>
      <c r="N12" s="47">
        <f t="shared" si="1"/>
        <v>18251919.544299997</v>
      </c>
      <c r="O12" s="47">
        <f t="shared" si="1"/>
        <v>18232046.5583</v>
      </c>
      <c r="P12" s="46">
        <f t="shared" si="1"/>
        <v>18491509.8913</v>
      </c>
      <c r="Q12" s="47">
        <f t="shared" si="1"/>
        <v>18234151.587099999</v>
      </c>
      <c r="R12" s="47">
        <f t="shared" si="1"/>
        <v>18360183.9681</v>
      </c>
      <c r="S12" s="47">
        <f t="shared" si="1"/>
        <v>18536867.827100001</v>
      </c>
      <c r="T12" s="47">
        <f t="shared" si="1"/>
        <v>18705989.6798</v>
      </c>
      <c r="U12" s="47">
        <f t="shared" si="1"/>
        <v>18854186.8737</v>
      </c>
      <c r="V12" s="47">
        <f t="shared" si="1"/>
        <v>19181675.586999997</v>
      </c>
      <c r="W12" s="47">
        <f t="shared" si="1"/>
        <v>19719241.411800001</v>
      </c>
      <c r="X12" s="47">
        <f t="shared" si="1"/>
        <v>20048664.808700003</v>
      </c>
      <c r="Y12" s="47">
        <f t="shared" si="1"/>
        <v>20261121.189300001</v>
      </c>
      <c r="Z12" s="47">
        <f t="shared" si="1"/>
        <v>20905733.898600001</v>
      </c>
      <c r="AA12" s="48">
        <f t="shared" si="1"/>
        <v>21450605.678899996</v>
      </c>
      <c r="AB12" s="46">
        <f t="shared" si="1"/>
        <v>21605278.601599999</v>
      </c>
      <c r="AC12" s="47">
        <f t="shared" si="1"/>
        <v>21073057.860299997</v>
      </c>
      <c r="AD12" s="48">
        <f t="shared" si="1"/>
        <v>21089185.860999998</v>
      </c>
      <c r="AF12" s="49">
        <v>21017318.895846419</v>
      </c>
      <c r="AG12" s="50">
        <v>8.3599999999999897E-2</v>
      </c>
      <c r="AI12" s="51">
        <v>19360970.278451186</v>
      </c>
      <c r="AJ12" s="52">
        <v>19206686.829752512</v>
      </c>
      <c r="AK12" s="52">
        <v>19375221.010681707</v>
      </c>
      <c r="AL12" s="52">
        <v>19649335.764338575</v>
      </c>
      <c r="AM12" s="52">
        <v>19910942.279174268</v>
      </c>
      <c r="AN12" s="52">
        <v>20111079.148822822</v>
      </c>
      <c r="AO12" s="52">
        <v>20282178.596509304</v>
      </c>
      <c r="AP12" s="52">
        <v>20458472.230529606</v>
      </c>
      <c r="AQ12" s="52">
        <v>20609631.353048261</v>
      </c>
      <c r="AR12" s="52">
        <v>20755423.762751214</v>
      </c>
      <c r="AS12" s="52">
        <v>20890989.105923809</v>
      </c>
      <c r="AT12" s="53">
        <v>21017318.895846419</v>
      </c>
      <c r="AU12" s="29">
        <f>AVERAGE(AI12:AT12)</f>
        <v>20135687.437985808</v>
      </c>
    </row>
    <row r="13" spans="2:47" x14ac:dyDescent="0.3">
      <c r="B13" s="5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F13" s="55"/>
      <c r="AG13" s="56"/>
      <c r="AL13" s="57"/>
      <c r="AO13" s="57"/>
      <c r="AR13" s="57"/>
    </row>
    <row r="14" spans="2:47" ht="15" thickBot="1" x14ac:dyDescent="0.35">
      <c r="B14" s="5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58"/>
      <c r="AC14" s="29"/>
      <c r="AD14" s="29"/>
      <c r="AF14" s="59"/>
      <c r="AI14" s="60" t="s">
        <v>25</v>
      </c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2"/>
    </row>
    <row r="15" spans="2:47" ht="15" thickBot="1" x14ac:dyDescent="0.35">
      <c r="B15" s="54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60" t="s">
        <v>26</v>
      </c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2"/>
      <c r="AB15" s="29" t="s">
        <v>27</v>
      </c>
      <c r="AC15" s="29" t="s">
        <v>28</v>
      </c>
      <c r="AD15" s="13" t="s">
        <v>4</v>
      </c>
      <c r="AF15" s="13" t="s">
        <v>29</v>
      </c>
      <c r="AG15" s="63" t="s">
        <v>30</v>
      </c>
      <c r="AH15" s="29">
        <f>AI9</f>
        <v>2228054.8875298174</v>
      </c>
      <c r="AI15" s="13" t="s">
        <v>6</v>
      </c>
      <c r="AJ15" s="64" t="s">
        <v>7</v>
      </c>
      <c r="AK15" s="64" t="s">
        <v>8</v>
      </c>
      <c r="AL15" s="64" t="s">
        <v>9</v>
      </c>
      <c r="AM15" s="64" t="s">
        <v>10</v>
      </c>
      <c r="AN15" s="64" t="s">
        <v>11</v>
      </c>
      <c r="AO15" s="64" t="s">
        <v>12</v>
      </c>
      <c r="AP15" s="64" t="s">
        <v>13</v>
      </c>
      <c r="AQ15" s="64" t="s">
        <v>14</v>
      </c>
      <c r="AR15" s="64" t="s">
        <v>15</v>
      </c>
      <c r="AS15" s="64" t="s">
        <v>16</v>
      </c>
      <c r="AT15" s="14" t="s">
        <v>17</v>
      </c>
    </row>
    <row r="16" spans="2:47" x14ac:dyDescent="0.3">
      <c r="B16" s="54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59">
        <f t="shared" ref="P16:AA16" si="2">(P7+D7)/($AB$16+$AC$16)</f>
        <v>7.7097859389924764E-2</v>
      </c>
      <c r="Q16" s="59">
        <f t="shared" si="2"/>
        <v>7.6032881845631173E-2</v>
      </c>
      <c r="R16" s="59">
        <f t="shared" si="2"/>
        <v>7.816435075342397E-2</v>
      </c>
      <c r="S16" s="59">
        <f t="shared" si="2"/>
        <v>8.143149508701826E-2</v>
      </c>
      <c r="T16" s="59">
        <f t="shared" si="2"/>
        <v>8.3049404232754948E-2</v>
      </c>
      <c r="U16" s="59">
        <f t="shared" si="2"/>
        <v>8.3417400733832414E-2</v>
      </c>
      <c r="V16" s="59">
        <f t="shared" si="2"/>
        <v>8.4188315825097754E-2</v>
      </c>
      <c r="W16" s="59">
        <f t="shared" si="2"/>
        <v>8.586883993802566E-2</v>
      </c>
      <c r="X16" s="59">
        <f t="shared" si="2"/>
        <v>8.6766757351394982E-2</v>
      </c>
      <c r="Y16" s="59">
        <f t="shared" si="2"/>
        <v>8.7144581041444111E-2</v>
      </c>
      <c r="Z16" s="59">
        <f t="shared" si="2"/>
        <v>8.808983492043021E-2</v>
      </c>
      <c r="AA16" s="59">
        <f t="shared" si="2"/>
        <v>8.87482788810217E-2</v>
      </c>
      <c r="AB16" s="65">
        <f>SUM(D7:O7)</f>
        <v>55569468.020199999</v>
      </c>
      <c r="AC16" s="29">
        <f>SUM(P7:AA7)</f>
        <v>61312124.804900005</v>
      </c>
      <c r="AD16" s="24">
        <v>5547584.595096183</v>
      </c>
      <c r="AF16" s="55">
        <f>AD16*12</f>
        <v>66571015.1411542</v>
      </c>
      <c r="AG16" s="66">
        <f>AD16/$AD$21</f>
        <v>0.26395301049519371</v>
      </c>
      <c r="AH16" s="29">
        <f>AI10</f>
        <v>1693621.1713318103</v>
      </c>
      <c r="AI16" s="36">
        <f>$AF$16*P16</f>
        <v>5132482.7647972591</v>
      </c>
      <c r="AJ16" s="37">
        <f t="shared" ref="AJ16:AT16" si="3">$AF$16*Q16</f>
        <v>5061586.1285711015</v>
      </c>
      <c r="AK16" s="37">
        <f t="shared" si="3"/>
        <v>5203480.1775046745</v>
      </c>
      <c r="AL16" s="37">
        <f t="shared" si="3"/>
        <v>5420977.2924047168</v>
      </c>
      <c r="AM16" s="37">
        <f t="shared" si="3"/>
        <v>5528683.1466425657</v>
      </c>
      <c r="AN16" s="37">
        <f t="shared" si="3"/>
        <v>5553181.0472876849</v>
      </c>
      <c r="AO16" s="37">
        <f t="shared" si="3"/>
        <v>5604501.647500854</v>
      </c>
      <c r="AP16" s="37">
        <f t="shared" si="3"/>
        <v>5716375.8436676525</v>
      </c>
      <c r="AQ16" s="37">
        <f t="shared" si="3"/>
        <v>5776151.1173885679</v>
      </c>
      <c r="AR16" s="37">
        <f t="shared" si="3"/>
        <v>5801303.223979515</v>
      </c>
      <c r="AS16" s="37">
        <f t="shared" si="3"/>
        <v>5864229.7342697335</v>
      </c>
      <c r="AT16" s="38">
        <f t="shared" si="3"/>
        <v>5908063.0171398707</v>
      </c>
    </row>
    <row r="17" spans="2:48" x14ac:dyDescent="0.3">
      <c r="B17" s="54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59">
        <f t="shared" ref="P17:AA17" si="4">(P8+D8)/($AB$17+$AC$17)</f>
        <v>7.8787635329548647E-2</v>
      </c>
      <c r="Q17" s="59">
        <f t="shared" si="4"/>
        <v>7.6517125305365807E-2</v>
      </c>
      <c r="R17" s="59">
        <f t="shared" si="4"/>
        <v>7.8620267622784012E-2</v>
      </c>
      <c r="S17" s="59">
        <f t="shared" si="4"/>
        <v>8.0116494330580698E-2</v>
      </c>
      <c r="T17" s="59">
        <f t="shared" si="4"/>
        <v>8.1379666781407539E-2</v>
      </c>
      <c r="U17" s="59">
        <f t="shared" si="4"/>
        <v>8.2445662629749297E-2</v>
      </c>
      <c r="V17" s="59">
        <f t="shared" si="4"/>
        <v>8.3883175910671293E-2</v>
      </c>
      <c r="W17" s="59">
        <f t="shared" si="4"/>
        <v>8.5510683733119083E-2</v>
      </c>
      <c r="X17" s="59">
        <f t="shared" si="4"/>
        <v>8.6511393866028116E-2</v>
      </c>
      <c r="Y17" s="59">
        <f t="shared" si="4"/>
        <v>8.6961185128520926E-2</v>
      </c>
      <c r="Z17" s="59">
        <f t="shared" si="4"/>
        <v>8.8747758277645777E-2</v>
      </c>
      <c r="AA17" s="59">
        <f t="shared" si="4"/>
        <v>9.0518951084578761E-2</v>
      </c>
      <c r="AB17" s="65">
        <f>SUM(D8:O8)</f>
        <v>84930751.0317</v>
      </c>
      <c r="AC17" s="29">
        <f>SUM(P8:AA8)</f>
        <v>94007816.502799988</v>
      </c>
      <c r="AD17" s="34">
        <v>8529296.8352290336</v>
      </c>
      <c r="AF17" s="55">
        <f t="shared" ref="AF17:AF20" si="5">AD17*12</f>
        <v>102351562.02274841</v>
      </c>
      <c r="AG17" s="66">
        <f>AD17/$AD$21</f>
        <v>0.40582230671271058</v>
      </c>
      <c r="AH17" s="29">
        <f>AI11</f>
        <v>2440145.7891392903</v>
      </c>
      <c r="AI17" s="36">
        <f>$AF$17*P17</f>
        <v>8064037.544057982</v>
      </c>
      <c r="AJ17" s="37">
        <f t="shared" ref="AJ17:AT17" si="6">$AF$17*Q17</f>
        <v>7831647.2964945603</v>
      </c>
      <c r="AK17" s="37">
        <f t="shared" si="6"/>
        <v>8046907.1978384564</v>
      </c>
      <c r="AL17" s="37">
        <f t="shared" si="6"/>
        <v>8200048.3385216016</v>
      </c>
      <c r="AM17" s="37">
        <f t="shared" si="6"/>
        <v>8329336.0119678322</v>
      </c>
      <c r="AN17" s="37">
        <f t="shared" si="6"/>
        <v>8438442.3521553762</v>
      </c>
      <c r="AO17" s="37">
        <f t="shared" si="6"/>
        <v>8585574.0818861891</v>
      </c>
      <c r="AP17" s="37">
        <f t="shared" si="6"/>
        <v>8752152.0497179609</v>
      </c>
      <c r="AQ17" s="37">
        <f t="shared" si="6"/>
        <v>8854576.2949531935</v>
      </c>
      <c r="AR17" s="37">
        <f t="shared" si="6"/>
        <v>8900613.1332535166</v>
      </c>
      <c r="AS17" s="37">
        <f t="shared" si="6"/>
        <v>9083471.6857343446</v>
      </c>
      <c r="AT17" s="38">
        <f t="shared" si="6"/>
        <v>9264756.0361673925</v>
      </c>
    </row>
    <row r="18" spans="2:48" x14ac:dyDescent="0.3">
      <c r="B18" s="54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59">
        <f t="shared" ref="P18:AA18" si="7">(P9+D9)/($AB$18+$AC$18)</f>
        <v>7.5643684772448108E-2</v>
      </c>
      <c r="Q18" s="59">
        <f t="shared" si="7"/>
        <v>7.6683855813494808E-2</v>
      </c>
      <c r="R18" s="59">
        <f t="shared" si="7"/>
        <v>7.8438245269845289E-2</v>
      </c>
      <c r="S18" s="59">
        <f t="shared" si="7"/>
        <v>8.1729512269233848E-2</v>
      </c>
      <c r="T18" s="59">
        <f t="shared" si="7"/>
        <v>8.3293941919748052E-2</v>
      </c>
      <c r="U18" s="59">
        <f t="shared" si="7"/>
        <v>8.3866238437423815E-2</v>
      </c>
      <c r="V18" s="59">
        <f t="shared" si="7"/>
        <v>8.4472800135979714E-2</v>
      </c>
      <c r="W18" s="59">
        <f t="shared" si="7"/>
        <v>8.5874375296604508E-2</v>
      </c>
      <c r="X18" s="59">
        <f t="shared" si="7"/>
        <v>8.5427882954232662E-2</v>
      </c>
      <c r="Y18" s="59">
        <f t="shared" si="7"/>
        <v>8.7538269408041505E-2</v>
      </c>
      <c r="Z18" s="59">
        <f t="shared" si="7"/>
        <v>8.832621336101823E-2</v>
      </c>
      <c r="AA18" s="59">
        <f t="shared" si="7"/>
        <v>8.8704980361929475E-2</v>
      </c>
      <c r="AB18" s="65">
        <f>SUM(D9:O9)</f>
        <v>24292524.6417</v>
      </c>
      <c r="AC18" s="29">
        <f>SUM(P9:AA9)</f>
        <v>27294621.685699999</v>
      </c>
      <c r="AD18" s="34">
        <v>2462875.752324502</v>
      </c>
      <c r="AF18" s="55">
        <f t="shared" si="5"/>
        <v>29554509.027894024</v>
      </c>
      <c r="AG18" s="66">
        <f>AD18/$AD$21</f>
        <v>0.11718315568838952</v>
      </c>
      <c r="AI18" s="36">
        <f>$AF$18*P18</f>
        <v>2235611.9645104874</v>
      </c>
      <c r="AJ18" s="37">
        <f t="shared" ref="AJ18:AT18" si="8">$AF$18*Q18</f>
        <v>2266353.7089336561</v>
      </c>
      <c r="AK18" s="37">
        <f t="shared" si="8"/>
        <v>2318203.8279598085</v>
      </c>
      <c r="AL18" s="37">
        <f t="shared" si="8"/>
        <v>2415475.6082064472</v>
      </c>
      <c r="AM18" s="37">
        <f t="shared" si="8"/>
        <v>2461711.5584360743</v>
      </c>
      <c r="AN18" s="37">
        <f t="shared" si="8"/>
        <v>2478625.5010343548</v>
      </c>
      <c r="AO18" s="37">
        <f t="shared" si="8"/>
        <v>2496552.1342302999</v>
      </c>
      <c r="AP18" s="37">
        <f t="shared" si="8"/>
        <v>2537974.9999682573</v>
      </c>
      <c r="AQ18" s="37">
        <f t="shared" si="8"/>
        <v>2524779.138004743</v>
      </c>
      <c r="AR18" s="37">
        <f t="shared" si="8"/>
        <v>2587150.5735061821</v>
      </c>
      <c r="AS18" s="37">
        <f t="shared" si="8"/>
        <v>2610437.8701779069</v>
      </c>
      <c r="AT18" s="38">
        <f t="shared" si="8"/>
        <v>2621632.1429258068</v>
      </c>
    </row>
    <row r="19" spans="2:48" x14ac:dyDescent="0.3">
      <c r="B19" s="54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59">
        <f t="shared" ref="P19:AA19" si="9">(P10+D10)/($AB$19+$AC$19)</f>
        <v>7.5146260689552227E-2</v>
      </c>
      <c r="Q19" s="59">
        <f t="shared" si="9"/>
        <v>7.5572933671411616E-2</v>
      </c>
      <c r="R19" s="59">
        <f t="shared" si="9"/>
        <v>7.8333591878371328E-2</v>
      </c>
      <c r="S19" s="59">
        <f t="shared" si="9"/>
        <v>8.0153256188132377E-2</v>
      </c>
      <c r="T19" s="59">
        <f t="shared" si="9"/>
        <v>8.2614031064030424E-2</v>
      </c>
      <c r="U19" s="59">
        <f t="shared" si="9"/>
        <v>8.2742836785839269E-2</v>
      </c>
      <c r="V19" s="59">
        <f t="shared" si="9"/>
        <v>8.3068835083837597E-2</v>
      </c>
      <c r="W19" s="59">
        <f t="shared" si="9"/>
        <v>8.4881568223218809E-2</v>
      </c>
      <c r="X19" s="59">
        <f t="shared" si="9"/>
        <v>8.6760255976822034E-2</v>
      </c>
      <c r="Y19" s="59">
        <f t="shared" si="9"/>
        <v>8.9003474407455832E-2</v>
      </c>
      <c r="Z19" s="59">
        <f t="shared" si="9"/>
        <v>9.0122695941547828E-2</v>
      </c>
      <c r="AA19" s="59">
        <f t="shared" si="9"/>
        <v>9.1600260089780713E-2</v>
      </c>
      <c r="AB19" s="65">
        <f>SUM(D10:O10)</f>
        <v>17873116.1406</v>
      </c>
      <c r="AC19" s="29">
        <f>SUM(P10:AA10)</f>
        <v>21086523.458700001</v>
      </c>
      <c r="AD19" s="34">
        <v>1868414.9579429217</v>
      </c>
      <c r="AF19" s="55">
        <f t="shared" si="5"/>
        <v>22420979.49531506</v>
      </c>
      <c r="AG19" s="66">
        <f>AD19/$AD$21</f>
        <v>8.8898825164239678E-2</v>
      </c>
      <c r="AI19" s="36">
        <f>$AF$19*P19</f>
        <v>1684852.7700700506</v>
      </c>
      <c r="AJ19" s="37">
        <f t="shared" ref="AJ19:AT19" si="10">$AF$19*Q19</f>
        <v>1694419.1962475248</v>
      </c>
      <c r="AK19" s="37">
        <f t="shared" si="10"/>
        <v>1756315.8572993418</v>
      </c>
      <c r="AL19" s="37">
        <f t="shared" si="10"/>
        <v>1797114.5134768509</v>
      </c>
      <c r="AM19" s="37">
        <f t="shared" si="10"/>
        <v>1852287.4965119476</v>
      </c>
      <c r="AN19" s="37">
        <f t="shared" si="10"/>
        <v>1855175.446959503</v>
      </c>
      <c r="AO19" s="37">
        <f t="shared" si="10"/>
        <v>1862484.648114431</v>
      </c>
      <c r="AP19" s="37">
        <f t="shared" si="10"/>
        <v>1903127.9006629754</v>
      </c>
      <c r="AQ19" s="37">
        <f t="shared" si="10"/>
        <v>1945249.9202646127</v>
      </c>
      <c r="AR19" s="37">
        <f t="shared" si="10"/>
        <v>1995545.074701366</v>
      </c>
      <c r="AS19" s="37">
        <f t="shared" si="10"/>
        <v>2020639.1177679577</v>
      </c>
      <c r="AT19" s="38">
        <f t="shared" si="10"/>
        <v>2053767.5532384999</v>
      </c>
    </row>
    <row r="20" spans="2:48" ht="15" thickBot="1" x14ac:dyDescent="0.35">
      <c r="B20" s="54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59">
        <f t="shared" ref="P20:AA20" si="11">(P11+D11)/($AB$20+$AC$20)</f>
        <v>7.8676511673602595E-2</v>
      </c>
      <c r="Q20" s="59">
        <f t="shared" si="11"/>
        <v>7.753768079292353E-2</v>
      </c>
      <c r="R20" s="59">
        <f t="shared" si="11"/>
        <v>7.8150029342356542E-2</v>
      </c>
      <c r="S20" s="59">
        <f t="shared" si="11"/>
        <v>8.0254703543077663E-2</v>
      </c>
      <c r="T20" s="59">
        <f t="shared" si="11"/>
        <v>8.1824007492214634E-2</v>
      </c>
      <c r="U20" s="59">
        <f t="shared" si="11"/>
        <v>8.1921820584527072E-2</v>
      </c>
      <c r="V20" s="59">
        <f t="shared" si="11"/>
        <v>8.270697228506968E-2</v>
      </c>
      <c r="W20" s="59">
        <f t="shared" si="11"/>
        <v>8.5508095871206988E-2</v>
      </c>
      <c r="X20" s="59">
        <f t="shared" si="11"/>
        <v>8.5836336546110129E-2</v>
      </c>
      <c r="Y20" s="59">
        <f t="shared" si="11"/>
        <v>8.7723808716664214E-2</v>
      </c>
      <c r="Z20" s="59">
        <f t="shared" si="11"/>
        <v>8.9438556026881458E-2</v>
      </c>
      <c r="AA20" s="59">
        <f t="shared" si="11"/>
        <v>9.0421477125365371E-2</v>
      </c>
      <c r="AB20" s="65">
        <f>SUM(D11:O11)</f>
        <v>25888662.649599999</v>
      </c>
      <c r="AC20" s="29">
        <f>SUM(P11:AA11)</f>
        <v>29048845.949300002</v>
      </c>
      <c r="AD20" s="39">
        <v>2609146.7552537788</v>
      </c>
      <c r="AF20" s="55">
        <f t="shared" si="5"/>
        <v>31309761.063045345</v>
      </c>
      <c r="AG20" s="66">
        <f>AD20/$AD$21</f>
        <v>0.12414270193946648</v>
      </c>
      <c r="AI20" s="36">
        <f>$AF$20*P20</f>
        <v>2463342.7817743951</v>
      </c>
      <c r="AJ20" s="37">
        <f t="shared" ref="AJ20:AT20" si="12">$AF$20*Q20</f>
        <v>2427686.2590091159</v>
      </c>
      <c r="AK20" s="37">
        <f t="shared" si="12"/>
        <v>2446858.745779166</v>
      </c>
      <c r="AL20" s="37">
        <f t="shared" si="12"/>
        <v>2512755.5921193003</v>
      </c>
      <c r="AM20" s="37">
        <f t="shared" si="12"/>
        <v>2561890.1238020724</v>
      </c>
      <c r="AN20" s="37">
        <f t="shared" si="12"/>
        <v>2564952.6283512125</v>
      </c>
      <c r="AO20" s="37">
        <f t="shared" si="12"/>
        <v>2589535.540493445</v>
      </c>
      <c r="AP20" s="37">
        <f t="shared" si="12"/>
        <v>2677238.0506834649</v>
      </c>
      <c r="AQ20" s="37">
        <f t="shared" si="12"/>
        <v>2687515.187785855</v>
      </c>
      <c r="AR20" s="37">
        <f t="shared" si="12"/>
        <v>2746611.490459051</v>
      </c>
      <c r="AS20" s="37">
        <f t="shared" si="12"/>
        <v>2800299.8190254527</v>
      </c>
      <c r="AT20" s="38">
        <f t="shared" si="12"/>
        <v>2831074.8437628099</v>
      </c>
    </row>
    <row r="21" spans="2:48" ht="15" thickBot="1" x14ac:dyDescent="0.35">
      <c r="B21" s="54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>
        <f>SUM(AB16:AB20)</f>
        <v>208554522.48379999</v>
      </c>
      <c r="AC21" s="29">
        <f>SUM(AC16:AC20)</f>
        <v>232749932.40139997</v>
      </c>
      <c r="AD21" s="49">
        <v>21017318.895846419</v>
      </c>
      <c r="AF21" s="55">
        <f>SUM(AF16:AF20)</f>
        <v>252207826.75015703</v>
      </c>
      <c r="AG21" s="67">
        <v>1</v>
      </c>
      <c r="AI21" s="51">
        <f>SUM(AI16:AI20)</f>
        <v>19580327.825210173</v>
      </c>
      <c r="AJ21" s="52">
        <f t="shared" ref="AJ21:AT21" si="13">SUM(AJ16:AJ20)</f>
        <v>19281692.589255959</v>
      </c>
      <c r="AK21" s="52">
        <f t="shared" si="13"/>
        <v>19771765.806381449</v>
      </c>
      <c r="AL21" s="52">
        <f t="shared" si="13"/>
        <v>20346371.344728917</v>
      </c>
      <c r="AM21" s="52">
        <f t="shared" si="13"/>
        <v>20733908.337360494</v>
      </c>
      <c r="AN21" s="52">
        <f t="shared" si="13"/>
        <v>20890376.975788131</v>
      </c>
      <c r="AO21" s="52">
        <f t="shared" si="13"/>
        <v>21138648.052225217</v>
      </c>
      <c r="AP21" s="52">
        <f t="shared" si="13"/>
        <v>21586868.84470031</v>
      </c>
      <c r="AQ21" s="52">
        <f t="shared" si="13"/>
        <v>21788271.658396974</v>
      </c>
      <c r="AR21" s="52">
        <f t="shared" si="13"/>
        <v>22031223.495899633</v>
      </c>
      <c r="AS21" s="52">
        <f t="shared" si="13"/>
        <v>22379078.226975393</v>
      </c>
      <c r="AT21" s="53">
        <f t="shared" si="13"/>
        <v>22679293.593234383</v>
      </c>
      <c r="AU21" s="68">
        <f>AVERAGE(AI21:AT21)</f>
        <v>21017318.895846419</v>
      </c>
      <c r="AV21" s="69"/>
    </row>
    <row r="22" spans="2:48" x14ac:dyDescent="0.3">
      <c r="B22" s="54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F22" s="55"/>
      <c r="AG22" s="56"/>
      <c r="AI22" s="29"/>
    </row>
    <row r="23" spans="2:48" x14ac:dyDescent="0.3">
      <c r="B23" s="54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F23" s="55"/>
      <c r="AG23" s="56"/>
    </row>
    <row r="24" spans="2:48" ht="15" thickBot="1" x14ac:dyDescent="0.35">
      <c r="D24" s="5" t="s">
        <v>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I24" s="6" t="s">
        <v>3</v>
      </c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8"/>
    </row>
    <row r="25" spans="2:48" ht="15" thickBot="1" x14ac:dyDescent="0.35">
      <c r="D25" s="70">
        <f t="shared" ref="D25:AB25" si="14">E25-1</f>
        <v>202201</v>
      </c>
      <c r="E25" s="71">
        <f t="shared" si="14"/>
        <v>202202</v>
      </c>
      <c r="F25" s="71">
        <f t="shared" si="14"/>
        <v>202203</v>
      </c>
      <c r="G25" s="71">
        <f t="shared" si="14"/>
        <v>202204</v>
      </c>
      <c r="H25" s="71">
        <f t="shared" si="14"/>
        <v>202205</v>
      </c>
      <c r="I25" s="71">
        <f t="shared" si="14"/>
        <v>202206</v>
      </c>
      <c r="J25" s="71">
        <f t="shared" si="14"/>
        <v>202207</v>
      </c>
      <c r="K25" s="71">
        <f t="shared" si="14"/>
        <v>202208</v>
      </c>
      <c r="L25" s="71">
        <f t="shared" si="14"/>
        <v>202209</v>
      </c>
      <c r="M25" s="71">
        <f t="shared" si="14"/>
        <v>202210</v>
      </c>
      <c r="N25" s="71">
        <f t="shared" si="14"/>
        <v>202211</v>
      </c>
      <c r="O25" s="71">
        <v>202212</v>
      </c>
      <c r="P25" s="70">
        <f t="shared" si="14"/>
        <v>202301</v>
      </c>
      <c r="Q25" s="71">
        <f t="shared" si="14"/>
        <v>202302</v>
      </c>
      <c r="R25" s="71">
        <f t="shared" si="14"/>
        <v>202303</v>
      </c>
      <c r="S25" s="71">
        <f t="shared" si="14"/>
        <v>202304</v>
      </c>
      <c r="T25" s="71">
        <f t="shared" si="14"/>
        <v>202305</v>
      </c>
      <c r="U25" s="71">
        <f t="shared" si="14"/>
        <v>202306</v>
      </c>
      <c r="V25" s="71">
        <f t="shared" si="14"/>
        <v>202307</v>
      </c>
      <c r="W25" s="71">
        <f t="shared" si="14"/>
        <v>202308</v>
      </c>
      <c r="X25" s="71">
        <f t="shared" si="14"/>
        <v>202309</v>
      </c>
      <c r="Y25" s="71">
        <f t="shared" si="14"/>
        <v>202310</v>
      </c>
      <c r="Z25" s="71">
        <f t="shared" si="14"/>
        <v>202311</v>
      </c>
      <c r="AA25" s="72">
        <v>202312</v>
      </c>
      <c r="AB25" s="70">
        <f t="shared" si="14"/>
        <v>202401</v>
      </c>
      <c r="AC25" s="71">
        <f>AD25-1</f>
        <v>202402</v>
      </c>
      <c r="AD25" s="73">
        <v>202403</v>
      </c>
      <c r="AF25" s="13" t="s">
        <v>4</v>
      </c>
      <c r="AG25" s="14" t="s">
        <v>5</v>
      </c>
      <c r="AI25" s="13" t="s">
        <v>6</v>
      </c>
      <c r="AJ25" s="64" t="s">
        <v>7</v>
      </c>
      <c r="AK25" s="64" t="s">
        <v>8</v>
      </c>
      <c r="AL25" s="64" t="s">
        <v>9</v>
      </c>
      <c r="AM25" s="64" t="s">
        <v>10</v>
      </c>
      <c r="AN25" s="64" t="s">
        <v>11</v>
      </c>
      <c r="AO25" s="64" t="s">
        <v>12</v>
      </c>
      <c r="AP25" s="64" t="s">
        <v>13</v>
      </c>
      <c r="AQ25" s="64" t="s">
        <v>14</v>
      </c>
      <c r="AR25" s="64" t="s">
        <v>15</v>
      </c>
      <c r="AS25" s="64" t="s">
        <v>16</v>
      </c>
      <c r="AT25" s="14" t="s">
        <v>17</v>
      </c>
    </row>
    <row r="26" spans="2:48" x14ac:dyDescent="0.3">
      <c r="B26" s="18" t="s">
        <v>18</v>
      </c>
      <c r="C26" s="19" t="s">
        <v>31</v>
      </c>
      <c r="D26" s="20">
        <v>16511.892681699999</v>
      </c>
      <c r="E26" s="21">
        <v>14934.885006799999</v>
      </c>
      <c r="F26" s="21">
        <v>15727.1349171</v>
      </c>
      <c r="G26" s="21">
        <v>15961.1245975</v>
      </c>
      <c r="H26" s="21">
        <v>16999.909428499999</v>
      </c>
      <c r="I26" s="21">
        <v>16003.485068099999</v>
      </c>
      <c r="J26" s="21">
        <v>14876.6024075</v>
      </c>
      <c r="K26" s="21">
        <v>14040.216907400001</v>
      </c>
      <c r="L26" s="21">
        <v>13710.1026669</v>
      </c>
      <c r="M26" s="21">
        <v>13804.315102799999</v>
      </c>
      <c r="N26" s="21">
        <v>13909.001460400001</v>
      </c>
      <c r="O26" s="21">
        <v>14725.4280999</v>
      </c>
      <c r="P26" s="20">
        <v>14627.0710581</v>
      </c>
      <c r="Q26" s="21">
        <v>12943.9544353</v>
      </c>
      <c r="R26" s="21">
        <v>14502.54004</v>
      </c>
      <c r="S26" s="21">
        <v>14750.9228556</v>
      </c>
      <c r="T26" s="21">
        <v>14682.017043700002</v>
      </c>
      <c r="U26" s="21">
        <v>17629.569092999998</v>
      </c>
      <c r="V26" s="21">
        <v>18284.684576200001</v>
      </c>
      <c r="W26" s="21">
        <v>18476.089382500002</v>
      </c>
      <c r="X26" s="21">
        <v>17477.82473</v>
      </c>
      <c r="Y26" s="21">
        <v>18642.8174</v>
      </c>
      <c r="Z26" s="21">
        <v>19858.224720800001</v>
      </c>
      <c r="AA26" s="22">
        <v>23257.368247999999</v>
      </c>
      <c r="AB26" s="20">
        <v>23079.371153</v>
      </c>
      <c r="AC26" s="21">
        <v>20495.472781199998</v>
      </c>
      <c r="AD26" s="22">
        <v>22902.064745</v>
      </c>
      <c r="AF26" s="24">
        <v>242778.67145564975</v>
      </c>
      <c r="AG26" s="25">
        <v>0.18351787637015193</v>
      </c>
      <c r="AI26" s="74">
        <v>14945.275838532238</v>
      </c>
      <c r="AJ26" s="75">
        <v>29868.834286112753</v>
      </c>
      <c r="AK26" s="75">
        <v>47681.923047674391</v>
      </c>
      <c r="AL26" s="75">
        <v>66127.834734722492</v>
      </c>
      <c r="AM26" s="75">
        <v>86012.119736250243</v>
      </c>
      <c r="AN26" s="75">
        <v>106428.82316219095</v>
      </c>
      <c r="AO26" s="75">
        <v>128255.35008543319</v>
      </c>
      <c r="AP26" s="75">
        <v>149791.65572590075</v>
      </c>
      <c r="AQ26" s="75">
        <v>171785.70484790552</v>
      </c>
      <c r="AR26" s="75">
        <v>195473.4942619229</v>
      </c>
      <c r="AS26" s="75">
        <v>220781.81187774631</v>
      </c>
      <c r="AT26" s="76">
        <v>242778.67145564975</v>
      </c>
    </row>
    <row r="27" spans="2:48" x14ac:dyDescent="0.3">
      <c r="B27" s="30" t="s">
        <v>20</v>
      </c>
      <c r="C27" s="31" t="s">
        <v>31</v>
      </c>
      <c r="D27" s="32">
        <v>21946.3036216</v>
      </c>
      <c r="E27" s="29">
        <v>21088.3995684</v>
      </c>
      <c r="F27" s="29">
        <v>22453.597832899999</v>
      </c>
      <c r="G27" s="29">
        <v>22380.4050393</v>
      </c>
      <c r="H27" s="29">
        <v>23581.8652559</v>
      </c>
      <c r="I27" s="29">
        <v>22174.406375400002</v>
      </c>
      <c r="J27" s="29">
        <v>22088.1194617</v>
      </c>
      <c r="K27" s="29">
        <v>20365.520445599999</v>
      </c>
      <c r="L27" s="29">
        <v>20729.2668768</v>
      </c>
      <c r="M27" s="29">
        <v>21035.226960799999</v>
      </c>
      <c r="N27" s="29">
        <v>20727.207716500001</v>
      </c>
      <c r="O27" s="29">
        <v>21041.227215899999</v>
      </c>
      <c r="P27" s="32">
        <v>20079.822829100001</v>
      </c>
      <c r="Q27" s="29">
        <v>18671.4298633</v>
      </c>
      <c r="R27" s="29">
        <v>21729.994646200001</v>
      </c>
      <c r="S27" s="29">
        <v>20444.5323962</v>
      </c>
      <c r="T27" s="29">
        <v>22093.339178599999</v>
      </c>
      <c r="U27" s="29">
        <v>22237.140143500001</v>
      </c>
      <c r="V27" s="29">
        <v>24060.951959099999</v>
      </c>
      <c r="W27" s="29">
        <v>26678.411460399999</v>
      </c>
      <c r="X27" s="29">
        <v>25591.681094799998</v>
      </c>
      <c r="Y27" s="29">
        <v>26707.658211600003</v>
      </c>
      <c r="Z27" s="29">
        <v>28681.834854000001</v>
      </c>
      <c r="AA27" s="33">
        <v>32008.520857299998</v>
      </c>
      <c r="AB27" s="32">
        <v>33599.438240000003</v>
      </c>
      <c r="AC27" s="29">
        <v>28856.623226899999</v>
      </c>
      <c r="AD27" s="33">
        <v>31979.084561600001</v>
      </c>
      <c r="AF27" s="34">
        <v>344540.10330761742</v>
      </c>
      <c r="AG27" s="35">
        <v>0.19224085948467451</v>
      </c>
      <c r="AI27" s="77">
        <v>21209.634481047848</v>
      </c>
      <c r="AJ27" s="78">
        <v>42388.448659483387</v>
      </c>
      <c r="AK27" s="78">
        <v>67667.948729807133</v>
      </c>
      <c r="AL27" s="78">
        <v>93845.521414233503</v>
      </c>
      <c r="AM27" s="78">
        <v>122064.36604151368</v>
      </c>
      <c r="AN27" s="78">
        <v>151038.79392431732</v>
      </c>
      <c r="AO27" s="78">
        <v>182013.97718852811</v>
      </c>
      <c r="AP27" s="78">
        <v>212577.29202068213</v>
      </c>
      <c r="AQ27" s="78">
        <v>243790.21493196284</v>
      </c>
      <c r="AR27" s="78">
        <v>277406.8146229515</v>
      </c>
      <c r="AS27" s="78">
        <v>313323.19192914618</v>
      </c>
      <c r="AT27" s="79">
        <v>344540.10330761742</v>
      </c>
    </row>
    <row r="28" spans="2:48" x14ac:dyDescent="0.3">
      <c r="B28" s="30" t="s">
        <v>21</v>
      </c>
      <c r="C28" s="31" t="s">
        <v>31</v>
      </c>
      <c r="D28" s="32">
        <v>6412.6069822999998</v>
      </c>
      <c r="E28" s="29">
        <v>6579.1633910999999</v>
      </c>
      <c r="F28" s="29">
        <v>7254.2550449999999</v>
      </c>
      <c r="G28" s="29">
        <v>7280.6501531000004</v>
      </c>
      <c r="H28" s="29">
        <v>7242.4977029000001</v>
      </c>
      <c r="I28" s="29">
        <v>6763.7258816000003</v>
      </c>
      <c r="J28" s="29">
        <v>6410.8032278999999</v>
      </c>
      <c r="K28" s="29">
        <v>5931.2789714</v>
      </c>
      <c r="L28" s="29">
        <v>5617.3327955000004</v>
      </c>
      <c r="M28" s="29">
        <v>5929.5613021999998</v>
      </c>
      <c r="N28" s="29">
        <v>5808.3653691999998</v>
      </c>
      <c r="O28" s="29">
        <v>6536.3640800000003</v>
      </c>
      <c r="P28" s="32">
        <v>6006.4315919999999</v>
      </c>
      <c r="Q28" s="29">
        <v>5226.3384087000004</v>
      </c>
      <c r="R28" s="29">
        <v>6070.6729449000004</v>
      </c>
      <c r="S28" s="29">
        <v>6459.5072339999997</v>
      </c>
      <c r="T28" s="29">
        <v>6796.4213170000003</v>
      </c>
      <c r="U28" s="29">
        <v>6987.5752924999997</v>
      </c>
      <c r="V28" s="29">
        <v>10426.210953</v>
      </c>
      <c r="W28" s="29">
        <v>7779.5111526000001</v>
      </c>
      <c r="X28" s="29">
        <v>8351.6244258000006</v>
      </c>
      <c r="Y28" s="29">
        <v>7810.2473915</v>
      </c>
      <c r="Z28" s="29">
        <v>7924.7928971000001</v>
      </c>
      <c r="AA28" s="33">
        <v>9113.9925163000007</v>
      </c>
      <c r="AB28" s="32">
        <v>9057.5778227999999</v>
      </c>
      <c r="AC28" s="29">
        <v>8743.3317207</v>
      </c>
      <c r="AD28" s="33">
        <v>10101.948587000001</v>
      </c>
      <c r="AF28" s="34">
        <v>103861.38810852892</v>
      </c>
      <c r="AG28" s="35">
        <v>0.16759420510159018</v>
      </c>
      <c r="AI28" s="77">
        <v>6393.6303998532085</v>
      </c>
      <c r="AJ28" s="78">
        <v>12777.970039703419</v>
      </c>
      <c r="AK28" s="78">
        <v>20398.458751431946</v>
      </c>
      <c r="AL28" s="78">
        <v>28289.670863506337</v>
      </c>
      <c r="AM28" s="78">
        <v>36796.223063589292</v>
      </c>
      <c r="AN28" s="78">
        <v>45530.545340353747</v>
      </c>
      <c r="AO28" s="78">
        <v>54867.99401425934</v>
      </c>
      <c r="AP28" s="78">
        <v>64081.285219525336</v>
      </c>
      <c r="AQ28" s="78">
        <v>73490.400354072408</v>
      </c>
      <c r="AR28" s="78">
        <v>83624.102276944148</v>
      </c>
      <c r="AS28" s="78">
        <v>94451.070653163857</v>
      </c>
      <c r="AT28" s="79">
        <v>103861.38810852892</v>
      </c>
    </row>
    <row r="29" spans="2:48" x14ac:dyDescent="0.3">
      <c r="B29" s="30" t="s">
        <v>22</v>
      </c>
      <c r="C29" s="31" t="s">
        <v>31</v>
      </c>
      <c r="D29" s="32">
        <v>4538.8666352999999</v>
      </c>
      <c r="E29" s="29">
        <v>4285.5375898000002</v>
      </c>
      <c r="F29" s="29">
        <v>4611.1995180000004</v>
      </c>
      <c r="G29" s="29">
        <v>4452.4345919999996</v>
      </c>
      <c r="H29" s="29">
        <v>4681.3899836999999</v>
      </c>
      <c r="I29" s="29">
        <v>4102.3063406000001</v>
      </c>
      <c r="J29" s="29">
        <v>4307.6896464000001</v>
      </c>
      <c r="K29" s="29">
        <v>3985.3824561000001</v>
      </c>
      <c r="L29" s="29">
        <v>3942.2765132999998</v>
      </c>
      <c r="M29" s="29">
        <v>4197.9668140000003</v>
      </c>
      <c r="N29" s="29">
        <v>4209.6855326000004</v>
      </c>
      <c r="O29" s="29">
        <v>4488.5823958999999</v>
      </c>
      <c r="P29" s="32">
        <v>4201.2536401999996</v>
      </c>
      <c r="Q29" s="29">
        <v>4102.0692337999999</v>
      </c>
      <c r="R29" s="29">
        <v>4684.1182202</v>
      </c>
      <c r="S29" s="29">
        <v>5308.8850061000003</v>
      </c>
      <c r="T29" s="29">
        <v>5031.3607984</v>
      </c>
      <c r="U29" s="29">
        <v>5380.1503126999996</v>
      </c>
      <c r="V29" s="29">
        <v>5360.5621204999998</v>
      </c>
      <c r="W29" s="29">
        <v>5902.4096716000004</v>
      </c>
      <c r="X29" s="29">
        <v>5639.4385381000002</v>
      </c>
      <c r="Y29" s="29">
        <v>6062.3584192999997</v>
      </c>
      <c r="Z29" s="29">
        <v>6265.3382288000003</v>
      </c>
      <c r="AA29" s="33">
        <v>6956.9549032000004</v>
      </c>
      <c r="AB29" s="32">
        <v>7074.2409157000002</v>
      </c>
      <c r="AC29" s="29">
        <v>6404.9011732999998</v>
      </c>
      <c r="AD29" s="33">
        <v>6701.9223691999996</v>
      </c>
      <c r="AF29" s="34">
        <v>75259.645603701792</v>
      </c>
      <c r="AG29" s="35">
        <v>0.15971588916355639</v>
      </c>
      <c r="AI29" s="77">
        <v>4632.9282400038792</v>
      </c>
      <c r="AJ29" s="78">
        <v>9259.1242446896231</v>
      </c>
      <c r="AK29" s="78">
        <v>14781.053907062418</v>
      </c>
      <c r="AL29" s="78">
        <v>20499.154134239994</v>
      </c>
      <c r="AM29" s="78">
        <v>26663.139764960262</v>
      </c>
      <c r="AN29" s="78">
        <v>32992.17128580733</v>
      </c>
      <c r="AO29" s="78">
        <v>39758.237971788614</v>
      </c>
      <c r="AP29" s="78">
        <v>46434.338143177345</v>
      </c>
      <c r="AQ29" s="78">
        <v>53252.335508381926</v>
      </c>
      <c r="AR29" s="78">
        <v>60595.380207264105</v>
      </c>
      <c r="AS29" s="78">
        <v>68440.777017340719</v>
      </c>
      <c r="AT29" s="79">
        <v>75259.645603701792</v>
      </c>
    </row>
    <row r="30" spans="2:48" ht="15" thickBot="1" x14ac:dyDescent="0.35">
      <c r="B30" s="30" t="s">
        <v>23</v>
      </c>
      <c r="C30" s="31" t="s">
        <v>31</v>
      </c>
      <c r="D30" s="32">
        <v>6697.1204133000001</v>
      </c>
      <c r="E30" s="29">
        <v>6223.1476358999998</v>
      </c>
      <c r="F30" s="29">
        <v>6843.1016606000003</v>
      </c>
      <c r="G30" s="29">
        <v>6368.3959731000004</v>
      </c>
      <c r="H30" s="29">
        <v>7011.1327233000002</v>
      </c>
      <c r="I30" s="29">
        <v>6374.6935755000004</v>
      </c>
      <c r="J30" s="29">
        <v>6126.1086326000004</v>
      </c>
      <c r="K30" s="29">
        <v>6032.2844556999999</v>
      </c>
      <c r="L30" s="29">
        <v>6144.1616483999996</v>
      </c>
      <c r="M30" s="29">
        <v>6005.5593048999999</v>
      </c>
      <c r="N30" s="29">
        <v>6304.2205878000004</v>
      </c>
      <c r="O30" s="29">
        <v>6361.1014501</v>
      </c>
      <c r="P30" s="32">
        <v>6038.4565355000004</v>
      </c>
      <c r="Q30" s="29">
        <v>5492.5233048</v>
      </c>
      <c r="R30" s="29">
        <v>6326.2616408000004</v>
      </c>
      <c r="S30" s="29">
        <v>6568.5430255000001</v>
      </c>
      <c r="T30" s="29">
        <v>6392.0168642999997</v>
      </c>
      <c r="U30" s="29">
        <v>6739.5945601000003</v>
      </c>
      <c r="V30" s="29">
        <v>7071.1339197999996</v>
      </c>
      <c r="W30" s="29">
        <v>7694.2596405000004</v>
      </c>
      <c r="X30" s="29">
        <v>7305.2325622999997</v>
      </c>
      <c r="Y30" s="29">
        <v>7779.9076551999997</v>
      </c>
      <c r="Z30" s="29">
        <v>8404.3954551999996</v>
      </c>
      <c r="AA30" s="33">
        <v>9540.5313547000005</v>
      </c>
      <c r="AB30" s="32">
        <v>9532.9985551000009</v>
      </c>
      <c r="AC30" s="29">
        <v>8284.1382673000007</v>
      </c>
      <c r="AD30" s="33">
        <v>9312.7831036000007</v>
      </c>
      <c r="AF30" s="39">
        <v>103088.91162443034</v>
      </c>
      <c r="AG30" s="40">
        <v>0.20779685448306617</v>
      </c>
      <c r="AI30" s="80">
        <v>6346.077317597621</v>
      </c>
      <c r="AJ30" s="81">
        <v>12682.932975882621</v>
      </c>
      <c r="AK30" s="81">
        <v>20246.743759130182</v>
      </c>
      <c r="AL30" s="81">
        <v>28079.264418118641</v>
      </c>
      <c r="AM30" s="81">
        <v>36522.548529309366</v>
      </c>
      <c r="AN30" s="81">
        <v>45191.9086609859</v>
      </c>
      <c r="AO30" s="81">
        <v>54459.909394194496</v>
      </c>
      <c r="AP30" s="81">
        <v>63604.676088794564</v>
      </c>
      <c r="AQ30" s="81">
        <v>72943.810258230544</v>
      </c>
      <c r="AR30" s="81">
        <v>83002.142050057009</v>
      </c>
      <c r="AS30" s="81">
        <v>93748.584076523257</v>
      </c>
      <c r="AT30" s="82">
        <v>103088.91162443034</v>
      </c>
    </row>
    <row r="31" spans="2:48" ht="15" thickBot="1" x14ac:dyDescent="0.35">
      <c r="B31" s="44" t="s">
        <v>24</v>
      </c>
      <c r="C31" s="45" t="s">
        <v>31</v>
      </c>
      <c r="D31" s="46">
        <f>SUM(D26:D30)</f>
        <v>56106.790334199999</v>
      </c>
      <c r="E31" s="47">
        <f t="shared" ref="E31:AD31" si="15">SUM(E26:E30)</f>
        <v>53111.133192000001</v>
      </c>
      <c r="F31" s="47">
        <f t="shared" si="15"/>
        <v>56889.288973599992</v>
      </c>
      <c r="G31" s="47">
        <f t="shared" si="15"/>
        <v>56443.010354999999</v>
      </c>
      <c r="H31" s="47">
        <f t="shared" si="15"/>
        <v>59516.795094299996</v>
      </c>
      <c r="I31" s="47">
        <f t="shared" si="15"/>
        <v>55418.617241200009</v>
      </c>
      <c r="J31" s="47">
        <f t="shared" si="15"/>
        <v>53809.323376100008</v>
      </c>
      <c r="K31" s="47">
        <f t="shared" si="15"/>
        <v>50354.683236200006</v>
      </c>
      <c r="L31" s="47">
        <f t="shared" si="15"/>
        <v>50143.140500899994</v>
      </c>
      <c r="M31" s="47">
        <f t="shared" si="15"/>
        <v>50972.629484699995</v>
      </c>
      <c r="N31" s="47">
        <f t="shared" si="15"/>
        <v>50958.480666500007</v>
      </c>
      <c r="O31" s="47">
        <f t="shared" si="15"/>
        <v>53152.703241800002</v>
      </c>
      <c r="P31" s="46">
        <f t="shared" si="15"/>
        <v>50953.035654899999</v>
      </c>
      <c r="Q31" s="47">
        <f t="shared" si="15"/>
        <v>46436.315245900005</v>
      </c>
      <c r="R31" s="47">
        <f t="shared" si="15"/>
        <v>53313.5874921</v>
      </c>
      <c r="S31" s="47">
        <f t="shared" si="15"/>
        <v>53532.390517399996</v>
      </c>
      <c r="T31" s="47">
        <f t="shared" si="15"/>
        <v>54995.155202000002</v>
      </c>
      <c r="U31" s="47">
        <f t="shared" si="15"/>
        <v>58974.029401799999</v>
      </c>
      <c r="V31" s="47">
        <f t="shared" si="15"/>
        <v>65203.543528599999</v>
      </c>
      <c r="W31" s="47">
        <f t="shared" si="15"/>
        <v>66530.681307599996</v>
      </c>
      <c r="X31" s="47">
        <f t="shared" si="15"/>
        <v>64365.801351000002</v>
      </c>
      <c r="Y31" s="47">
        <f t="shared" si="15"/>
        <v>67002.98907760001</v>
      </c>
      <c r="Z31" s="47">
        <f t="shared" si="15"/>
        <v>71134.586155900004</v>
      </c>
      <c r="AA31" s="48">
        <f t="shared" si="15"/>
        <v>80877.367879500001</v>
      </c>
      <c r="AB31" s="46">
        <f t="shared" si="15"/>
        <v>82343.626686600008</v>
      </c>
      <c r="AC31" s="47">
        <f t="shared" si="15"/>
        <v>72784.467169399999</v>
      </c>
      <c r="AD31" s="48">
        <f t="shared" si="15"/>
        <v>80997.803366399996</v>
      </c>
      <c r="AF31" s="49">
        <v>861943.72009992821</v>
      </c>
      <c r="AG31" s="50">
        <v>0.17539999999999978</v>
      </c>
      <c r="AI31" s="83">
        <v>53060.619274940313</v>
      </c>
      <c r="AJ31" s="84">
        <v>106044.13470613869</v>
      </c>
      <c r="AK31" s="84">
        <v>169286.42819737509</v>
      </c>
      <c r="AL31" s="84">
        <v>234775.45013179752</v>
      </c>
      <c r="AM31" s="84">
        <v>305371.16796393413</v>
      </c>
      <c r="AN31" s="84">
        <v>377857.14540840272</v>
      </c>
      <c r="AO31" s="84">
        <v>455348.45755819103</v>
      </c>
      <c r="AP31" s="84">
        <v>531809.38919462077</v>
      </c>
      <c r="AQ31" s="84">
        <v>609895.45996276266</v>
      </c>
      <c r="AR31" s="84">
        <v>693994.86295414809</v>
      </c>
      <c r="AS31" s="84">
        <v>783847.67129377357</v>
      </c>
      <c r="AT31" s="85">
        <v>861943.72009992821</v>
      </c>
    </row>
    <row r="32" spans="2:48" ht="15" thickBot="1" x14ac:dyDescent="0.35">
      <c r="AF32" s="86"/>
    </row>
    <row r="33" spans="16:46" ht="15" thickBot="1" x14ac:dyDescent="0.35">
      <c r="P33" s="29"/>
      <c r="AC33" s="58"/>
      <c r="AD33" s="58"/>
      <c r="AF33" s="87"/>
      <c r="AG33" s="88" t="s">
        <v>32</v>
      </c>
      <c r="AI33" s="83">
        <v>53060.619274940313</v>
      </c>
      <c r="AJ33" s="83">
        <f>AJ31-AI31</f>
        <v>52983.515431198379</v>
      </c>
      <c r="AK33" s="83">
        <f t="shared" ref="AK33:AT33" si="16">AK31-AJ31</f>
        <v>63242.2934912364</v>
      </c>
      <c r="AL33" s="83">
        <f t="shared" si="16"/>
        <v>65489.021934422432</v>
      </c>
      <c r="AM33" s="83">
        <f t="shared" si="16"/>
        <v>70595.717832136608</v>
      </c>
      <c r="AN33" s="83">
        <f t="shared" si="16"/>
        <v>72485.97744446859</v>
      </c>
      <c r="AO33" s="83">
        <f t="shared" si="16"/>
        <v>77491.312149788311</v>
      </c>
      <c r="AP33" s="83">
        <f t="shared" si="16"/>
        <v>76460.931636429741</v>
      </c>
      <c r="AQ33" s="83">
        <f t="shared" si="16"/>
        <v>78086.070768141886</v>
      </c>
      <c r="AR33" s="83">
        <f t="shared" si="16"/>
        <v>84099.402991385432</v>
      </c>
      <c r="AS33" s="83">
        <f t="shared" si="16"/>
        <v>89852.808339625481</v>
      </c>
      <c r="AT33" s="83">
        <f t="shared" si="16"/>
        <v>78096.048806154635</v>
      </c>
    </row>
    <row r="34" spans="16:46" ht="15" thickBot="1" x14ac:dyDescent="0.35">
      <c r="AB34" s="58"/>
      <c r="AC34" s="29"/>
      <c r="AD34" s="29"/>
      <c r="AF34" s="59"/>
      <c r="AI34" s="60" t="s">
        <v>25</v>
      </c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2"/>
    </row>
    <row r="35" spans="16:46" ht="15" thickBot="1" x14ac:dyDescent="0.35">
      <c r="AB35" s="89" t="s">
        <v>33</v>
      </c>
      <c r="AC35" s="90" t="s">
        <v>4</v>
      </c>
      <c r="AD35" s="63" t="s">
        <v>30</v>
      </c>
      <c r="AF35" s="13" t="s">
        <v>34</v>
      </c>
      <c r="AG35" s="14" t="s">
        <v>35</v>
      </c>
      <c r="AH35" s="29">
        <f>AI28</f>
        <v>6393.6303998532085</v>
      </c>
      <c r="AI35" s="13" t="s">
        <v>6</v>
      </c>
      <c r="AJ35" s="64" t="s">
        <v>7</v>
      </c>
      <c r="AK35" s="64" t="s">
        <v>8</v>
      </c>
      <c r="AL35" s="64" t="s">
        <v>9</v>
      </c>
      <c r="AM35" s="64" t="s">
        <v>10</v>
      </c>
      <c r="AN35" s="64" t="s">
        <v>11</v>
      </c>
      <c r="AO35" s="64" t="s">
        <v>12</v>
      </c>
      <c r="AP35" s="64" t="s">
        <v>13</v>
      </c>
      <c r="AQ35" s="64" t="s">
        <v>14</v>
      </c>
      <c r="AR35" s="64" t="s">
        <v>15</v>
      </c>
      <c r="AS35" s="64" t="s">
        <v>16</v>
      </c>
      <c r="AT35" s="14" t="s">
        <v>17</v>
      </c>
    </row>
    <row r="36" spans="16:46" x14ac:dyDescent="0.3">
      <c r="AB36" s="63">
        <f>SUM(P26:AA26)</f>
        <v>205133.0835832</v>
      </c>
      <c r="AC36" s="91">
        <v>242778.67145564975</v>
      </c>
      <c r="AD36" s="66">
        <f>AC36/$AC$41</f>
        <v>0.27920719102613317</v>
      </c>
      <c r="AF36" s="34">
        <f>$AF$41*AD36</f>
        <v>240660.88491171651</v>
      </c>
      <c r="AG36" s="25">
        <f>(AF36/AB36)-1</f>
        <v>0.17319391249781879</v>
      </c>
      <c r="AH36" s="29">
        <f>AI29</f>
        <v>4632.9282400038792</v>
      </c>
      <c r="AI36" s="74">
        <f>($AI$41*AD36)</f>
        <v>14814.906461863184</v>
      </c>
      <c r="AJ36" s="29">
        <f>($AJ$41*AD36)</f>
        <v>14793.378514234681</v>
      </c>
      <c r="AK36" s="29">
        <f>($AK$41*AD36)</f>
        <v>17657.70311973842</v>
      </c>
      <c r="AL36" s="29">
        <f>($AL$41*AD36)</f>
        <v>18285.005857358909</v>
      </c>
      <c r="AM36" s="29">
        <f>($AM$41*AD36)</f>
        <v>19710.832074384361</v>
      </c>
      <c r="AN36" s="29">
        <f>($AN$41*AD36)</f>
        <v>20238.606151053722</v>
      </c>
      <c r="AO36" s="29">
        <f>($AO$41*AD36)</f>
        <v>21636.131594271661</v>
      </c>
      <c r="AP36" s="29">
        <f>($AP$41*AD36)</f>
        <v>21348.441945448747</v>
      </c>
      <c r="AQ36" s="29">
        <f>(AQ41*$AD$36)</f>
        <v>21802.192477440745</v>
      </c>
      <c r="AR36" s="29">
        <f t="shared" ref="AR36:AT36" si="17">(AR41*$AD$36)</f>
        <v>23481.158076199506</v>
      </c>
      <c r="AS36" s="29">
        <f t="shared" si="17"/>
        <v>25087.550222316342</v>
      </c>
      <c r="AT36" s="76">
        <f t="shared" si="17"/>
        <v>21804.978417406237</v>
      </c>
    </row>
    <row r="37" spans="16:46" x14ac:dyDescent="0.3">
      <c r="AB37" s="63">
        <f t="shared" ref="AB37:AB40" si="18">SUM(P27:AA27)</f>
        <v>288985.31749410008</v>
      </c>
      <c r="AC37" s="91">
        <v>344540.10330761742</v>
      </c>
      <c r="AD37" s="66">
        <f t="shared" ref="AD37:AD40" si="19">AC37/$AC$41</f>
        <v>0.39623774964905367</v>
      </c>
      <c r="AF37" s="34">
        <f t="shared" ref="AF37:AF40" si="20">$AF$41*AD37</f>
        <v>341534.63997652935</v>
      </c>
      <c r="AG37" s="35">
        <f t="shared" ref="AG37:AG40" si="21">(AF37/AB37)-1</f>
        <v>0.18184080401767155</v>
      </c>
      <c r="AH37" s="29">
        <f>AI30</f>
        <v>6346.077317597621</v>
      </c>
      <c r="AI37" s="77">
        <f t="shared" ref="AI37:AI40" si="22">($AI$41*AD37)</f>
        <v>21024.62037648755</v>
      </c>
      <c r="AJ37" s="29">
        <f t="shared" ref="AJ37:AJ40" si="23">($AJ$41*AD37)</f>
        <v>20994.068922953957</v>
      </c>
      <c r="AK37" s="29">
        <f t="shared" ref="AK37:AK40" si="24">($AK$41*AD37)</f>
        <v>25058.984055612505</v>
      </c>
      <c r="AL37" s="29">
        <f t="shared" ref="AL37:AL40" si="25">($AL$41*AD37)</f>
        <v>25949.222678013059</v>
      </c>
      <c r="AM37" s="29">
        <f t="shared" ref="AM37:AM40" si="26">($AM$41*AD37)</f>
        <v>27972.688368665378</v>
      </c>
      <c r="AN37" s="29">
        <f t="shared" ref="AN37:AN40" si="27">($AN$41*AD37)</f>
        <v>28721.680583708297</v>
      </c>
      <c r="AO37" s="29">
        <f t="shared" ref="AO37:AO40" si="28">($AO$41*AD37)</f>
        <v>30704.983143584494</v>
      </c>
      <c r="AP37" s="29">
        <f>($AP$41*AD37)</f>
        <v>30296.707487689055</v>
      </c>
      <c r="AQ37" s="29">
        <f>(AQ41*$AD$37)</f>
        <v>30940.648960105293</v>
      </c>
      <c r="AR37" s="29">
        <f t="shared" ref="AR37:AT37" si="29">(AR41*$AD$37)</f>
        <v>33323.358188135455</v>
      </c>
      <c r="AS37" s="29">
        <f t="shared" si="29"/>
        <v>35603.07457614092</v>
      </c>
      <c r="AT37" s="79">
        <f t="shared" si="29"/>
        <v>30944.602635433377</v>
      </c>
    </row>
    <row r="38" spans="16:46" x14ac:dyDescent="0.3">
      <c r="AB38" s="63">
        <f t="shared" si="18"/>
        <v>88953.326125399995</v>
      </c>
      <c r="AC38" s="91">
        <v>103861.38810852892</v>
      </c>
      <c r="AD38" s="66">
        <f t="shared" si="19"/>
        <v>0.11944560968221145</v>
      </c>
      <c r="AF38" s="34">
        <f t="shared" si="20"/>
        <v>102955.39315908933</v>
      </c>
      <c r="AG38" s="35">
        <f t="shared" si="21"/>
        <v>0.15740914526287897</v>
      </c>
      <c r="AI38" s="77">
        <f t="shared" si="22"/>
        <v>6337.8580194109463</v>
      </c>
      <c r="AJ38" s="29">
        <f t="shared" si="23"/>
        <v>6328.6483037863491</v>
      </c>
      <c r="AK38" s="29">
        <f t="shared" si="24"/>
        <v>7554.0143037620846</v>
      </c>
      <c r="AL38" s="29">
        <f t="shared" si="25"/>
        <v>7822.3761524488054</v>
      </c>
      <c r="AM38" s="29">
        <f t="shared" si="26"/>
        <v>8432.3485574129245</v>
      </c>
      <c r="AN38" s="29">
        <f t="shared" si="27"/>
        <v>8658.1317692655775</v>
      </c>
      <c r="AO38" s="29">
        <f t="shared" si="28"/>
        <v>9255.9970248060235</v>
      </c>
      <c r="AP38" s="29">
        <f>($AP$41*AD38)</f>
        <v>9132.9225961832399</v>
      </c>
      <c r="AQ38" s="29">
        <f>(AQ41*$AD$38)</f>
        <v>9327.0383305890173</v>
      </c>
      <c r="AR38" s="29">
        <f>(AR41*$AD$38)</f>
        <v>10045.304464216029</v>
      </c>
      <c r="AS38" s="29">
        <f>(AS41*$AD$38)</f>
        <v>10732.523473785459</v>
      </c>
      <c r="AT38" s="79">
        <f>(AT41*$AD$38)</f>
        <v>9328.2301634228825</v>
      </c>
    </row>
    <row r="39" spans="16:46" x14ac:dyDescent="0.3">
      <c r="AB39" s="63">
        <f t="shared" si="18"/>
        <v>64894.899092899999</v>
      </c>
      <c r="AC39" s="91">
        <v>75259.645603701792</v>
      </c>
      <c r="AD39" s="66">
        <f t="shared" si="19"/>
        <v>8.6552225204306971E-2</v>
      </c>
      <c r="AF39" s="34">
        <f t="shared" si="20"/>
        <v>74603.146975527125</v>
      </c>
      <c r="AG39" s="35">
        <f t="shared" si="21"/>
        <v>0.14959955278964721</v>
      </c>
      <c r="AI39" s="77">
        <f t="shared" si="22"/>
        <v>4592.5146689646253</v>
      </c>
      <c r="AJ39" s="29">
        <f t="shared" si="23"/>
        <v>4585.8411597169552</v>
      </c>
      <c r="AK39" s="29">
        <f t="shared" si="24"/>
        <v>5473.7612286903695</v>
      </c>
      <c r="AL39" s="29">
        <f t="shared" si="25"/>
        <v>5668.2205748779288</v>
      </c>
      <c r="AM39" s="29">
        <f t="shared" si="26"/>
        <v>6110.2164682667972</v>
      </c>
      <c r="AN39" s="29">
        <f t="shared" si="27"/>
        <v>6273.8226439279606</v>
      </c>
      <c r="AO39" s="29">
        <f t="shared" si="28"/>
        <v>6707.0455005657268</v>
      </c>
      <c r="AP39" s="29">
        <f>($AP$41*AD39)</f>
        <v>6617.8637743273866</v>
      </c>
      <c r="AQ39" s="29">
        <f>(AQ41*$AD$39)</f>
        <v>6758.5231824436678</v>
      </c>
      <c r="AR39" s="29">
        <f t="shared" ref="AR39:AT39" si="30">(AR41*$AD$39)</f>
        <v>7278.9904672581588</v>
      </c>
      <c r="AS39" s="29">
        <f t="shared" si="30"/>
        <v>7776.9605026506961</v>
      </c>
      <c r="AT39" s="79">
        <f t="shared" si="30"/>
        <v>6759.3868038368446</v>
      </c>
    </row>
    <row r="40" spans="16:46" ht="15" thickBot="1" x14ac:dyDescent="0.35">
      <c r="AB40" s="63">
        <f t="shared" si="18"/>
        <v>85352.856518700006</v>
      </c>
      <c r="AC40" s="91">
        <v>103088.91162443034</v>
      </c>
      <c r="AD40" s="66">
        <f t="shared" si="19"/>
        <v>0.11855722443829472</v>
      </c>
      <c r="AF40" s="34">
        <f t="shared" si="20"/>
        <v>102189.65507706588</v>
      </c>
      <c r="AG40" s="40">
        <f t="shared" si="21"/>
        <v>0.19726110226524285</v>
      </c>
      <c r="AI40" s="80">
        <f t="shared" si="22"/>
        <v>6290.7197482140054</v>
      </c>
      <c r="AJ40" s="29">
        <f t="shared" si="23"/>
        <v>6281.5785305064383</v>
      </c>
      <c r="AK40" s="29">
        <f t="shared" si="24"/>
        <v>7497.830783433019</v>
      </c>
      <c r="AL40" s="29">
        <f t="shared" si="25"/>
        <v>7764.1966717237265</v>
      </c>
      <c r="AM40" s="29">
        <f t="shared" si="26"/>
        <v>8369.632363407145</v>
      </c>
      <c r="AN40" s="29">
        <f t="shared" si="27"/>
        <v>8593.7362965130324</v>
      </c>
      <c r="AO40" s="29">
        <f t="shared" si="28"/>
        <v>9187.1548865604072</v>
      </c>
      <c r="AP40" s="29">
        <f>($AP$41*AD40)</f>
        <v>9064.995832781311</v>
      </c>
      <c r="AQ40" s="29">
        <f>(AQ41*$AD$40)</f>
        <v>9257.6678175631623</v>
      </c>
      <c r="AR40" s="29">
        <f t="shared" ref="AR40:AT40" si="31">(AR41*$AD$40)</f>
        <v>9970.5917955762779</v>
      </c>
      <c r="AS40" s="29">
        <f t="shared" si="31"/>
        <v>10652.699564732058</v>
      </c>
      <c r="AT40" s="82">
        <f t="shared" si="31"/>
        <v>9258.8507860552945</v>
      </c>
    </row>
    <row r="41" spans="16:46" ht="15" thickBot="1" x14ac:dyDescent="0.35">
      <c r="AC41" s="87">
        <v>869528.72009992821</v>
      </c>
      <c r="AD41" s="67">
        <v>1</v>
      </c>
      <c r="AF41" s="49">
        <v>861943.72009992821</v>
      </c>
      <c r="AG41" s="50">
        <v>0.17539999999999978</v>
      </c>
      <c r="AI41" s="83">
        <f>AI33</f>
        <v>53060.619274940313</v>
      </c>
      <c r="AJ41" s="83">
        <f t="shared" ref="AJ41:AT41" si="32">AJ33</f>
        <v>52983.515431198379</v>
      </c>
      <c r="AK41" s="83">
        <f t="shared" si="32"/>
        <v>63242.2934912364</v>
      </c>
      <c r="AL41" s="83">
        <f t="shared" si="32"/>
        <v>65489.021934422432</v>
      </c>
      <c r="AM41" s="83">
        <f t="shared" si="32"/>
        <v>70595.717832136608</v>
      </c>
      <c r="AN41" s="83">
        <f t="shared" si="32"/>
        <v>72485.97744446859</v>
      </c>
      <c r="AO41" s="83">
        <f t="shared" si="32"/>
        <v>77491.312149788311</v>
      </c>
      <c r="AP41" s="83">
        <f t="shared" si="32"/>
        <v>76460.931636429741</v>
      </c>
      <c r="AQ41" s="83">
        <f t="shared" si="32"/>
        <v>78086.070768141886</v>
      </c>
      <c r="AR41" s="83">
        <f t="shared" si="32"/>
        <v>84099.402991385432</v>
      </c>
      <c r="AS41" s="83">
        <f t="shared" si="32"/>
        <v>89852.808339625481</v>
      </c>
      <c r="AT41" s="85">
        <f t="shared" si="32"/>
        <v>78096.048806154635</v>
      </c>
    </row>
    <row r="42" spans="16:46" x14ac:dyDescent="0.3">
      <c r="AF42" s="59"/>
    </row>
  </sheetData>
  <mergeCells count="7">
    <mergeCell ref="AI34:AT34"/>
    <mergeCell ref="D5:AD5"/>
    <mergeCell ref="AI5:AT5"/>
    <mergeCell ref="AI14:AT14"/>
    <mergeCell ref="P15:AA15"/>
    <mergeCell ref="D24:AD24"/>
    <mergeCell ref="AI24:AT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Datos_Actividad3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Edisson Penagos Ospina</dc:creator>
  <cp:lastModifiedBy>Edisson Penagos Ospina</cp:lastModifiedBy>
  <dcterms:created xsi:type="dcterms:W3CDTF">2024-12-27T22:23:41Z</dcterms:created>
  <dcterms:modified xsi:type="dcterms:W3CDTF">2024-12-27T22:24:31Z</dcterms:modified>
</cp:coreProperties>
</file>