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dvan\Documents\CURSO EXCEL\"/>
    </mc:Choice>
  </mc:AlternateContent>
  <xr:revisionPtr revIDLastSave="0" documentId="13_ncr:1_{F2663BEB-F5D7-49FE-8608-D7F177D99495}" xr6:coauthVersionLast="47" xr6:coauthVersionMax="47" xr10:uidLastSave="{00000000-0000-0000-0000-000000000000}"/>
  <bookViews>
    <workbookView xWindow="-120" yWindow="-120" windowWidth="20730" windowHeight="11160" tabRatio="345" xr2:uid="{D63472A4-8300-4934-9C87-0EC792DCF89D}"/>
  </bookViews>
  <sheets>
    <sheet name="SIMULADOR" sheetId="1" r:id="rId1"/>
    <sheet name="Planilha2" sheetId="2" r:id="rId2"/>
  </sheets>
  <definedNames>
    <definedName name="_xlnm._FilterDatabase" localSheetId="0" hidden="1">SIMULADOR!$B$28:$C$29</definedName>
    <definedName name="aporte">SIMULADOR!$D$15</definedName>
    <definedName name="patrimonio">SIMULADOR!$D$18</definedName>
    <definedName name="qtd_anos">SIMULADOR!$D$16</definedName>
    <definedName name="rendimento_carteira">SIMULADOR!$D$11</definedName>
    <definedName name="salario">SIMULADOR!$D$10</definedName>
    <definedName name="sugestao_investimento">SIMULADOR!$D$12</definedName>
    <definedName name="taxa_mensal">SIMULADOR!$D$17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C34" i="1"/>
  <c r="C35" i="1"/>
  <c r="C36" i="1"/>
  <c r="C37" i="1"/>
  <c r="C32" i="1"/>
  <c r="H4" i="2"/>
  <c r="D35" i="1" l="1"/>
  <c r="C29" i="1"/>
  <c r="D32" i="1" s="1"/>
  <c r="C23" i="1"/>
  <c r="D23" i="1" s="1"/>
  <c r="C24" i="1"/>
  <c r="D24" i="1" s="1"/>
  <c r="C25" i="1"/>
  <c r="D25" i="1" s="1"/>
  <c r="C26" i="1"/>
  <c r="D26" i="1" s="1"/>
  <c r="C22" i="1"/>
  <c r="D22" i="1" s="1"/>
  <c r="D18" i="1"/>
  <c r="D19" i="1" s="1"/>
  <c r="D12" i="1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D34" i="1" l="1"/>
  <c r="D37" i="1"/>
  <c r="D33" i="1"/>
  <c r="D36" i="1"/>
  <c r="D38" i="1" s="1"/>
</calcChain>
</file>

<file path=xl/sharedStrings.xml><?xml version="1.0" encoding="utf-8"?>
<sst xmlns="http://schemas.openxmlformats.org/spreadsheetml/2006/main" count="71" uniqueCount="35">
  <si>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</si>
  <si>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</si>
  <si>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</si>
  <si>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</si>
  <si>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</si>
  <si>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</si>
  <si>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>Quanto em 2 Anos ?</t>
  </si>
  <si>
    <t>Quanto em 5 Anos ?</t>
  </si>
  <si>
    <t>Quanto em 10 Anos ?</t>
  </si>
  <si>
    <t>Quanto em 20 Anos ?</t>
  </si>
  <si>
    <t>Quanto em 30 Anos ?</t>
  </si>
  <si>
    <t xml:space="preserve"> Cenários</t>
  </si>
  <si>
    <t>Dividendo</t>
  </si>
  <si>
    <t>Rendimento Carteira</t>
  </si>
  <si>
    <t>Salário</t>
  </si>
  <si>
    <t>CONFIGURAÇÕES</t>
  </si>
  <si>
    <t>Conservador</t>
  </si>
  <si>
    <t>Moderado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</si>
  <si>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</si>
  <si>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</si>
  <si>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</si>
  <si>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</si>
  <si>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</si>
  <si>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</si>
  <si>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</si>
  <si>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</si>
  <si>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</si>
  <si>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</si>
  <si>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</si>
  <si>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</si>
  <si>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</si>
  <si>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</si>
  <si>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Moderado-TIJOLO</t>
  </si>
  <si>
    <t>Sugestão de Investimento (30%)</t>
  </si>
  <si>
    <t>MODERADO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</si>
</sst>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  <numFmt numFmtId="166" formatCode="_-[$R$-416]\ * #,##0.00_-;\-[$R$-416]\ * #,##0.00_-;_-[$R$-416]\ * &quot;-&quot;??_-;_-@_-"/>
    <numFmt numFmtId="168" formatCode="[$R$-416]\ #,##0.00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0"/>
      <name val="Segoe UI Semibold"/>
      <family val="2"/>
    </font>
    <font>
      <b/>
      <sz val="20"/>
      <color theme="0"/>
      <name val="Segoe UI Semibold"/>
      <family val="2"/>
    </font>
    <font>
      <b/>
      <sz val="12"/>
      <color theme="0"/>
      <name val="Segoe UI Semibold"/>
      <family val="2"/>
    </font>
    <font>
      <sz val="12"/>
      <color theme="1"/>
      <name val="Lucida Sans"/>
      <family val="2"/>
    </font>
    <font>
      <sz val="11"/>
      <color theme="1"/>
      <name val="Lucida Sans"/>
      <family val="2"/>
    </font>
    <font>
      <b/>
      <sz val="11"/>
      <color theme="1"/>
      <name val="Lucida Sans"/>
      <family val="2"/>
    </font>
    <font>
      <b/>
      <sz val="12"/>
      <color theme="1"/>
      <name val="Lucida Sans"/>
      <family val="2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theme="0" tint="-4.9989318521683403E-2"/>
      </right>
      <top/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/>
      <bottom style="medium">
        <color theme="0" tint="-4.9989318521683403E-2"/>
      </bottom>
      <diagonal/>
    </border>
    <border>
      <left style="medium">
        <color indexed="64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indexed="64"/>
      </left>
      <right style="medium">
        <color theme="0" tint="-4.9989318521683403E-2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theme="0" tint="-4.9989318521683403E-2"/>
      </left>
      <right style="medium">
        <color theme="0" tint="-4.9989318521683403E-2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 style="medium">
        <color theme="0" tint="-4.9989318521683403E-2"/>
      </left>
      <right style="medium">
        <color indexed="64"/>
      </right>
      <top/>
      <bottom style="thin">
        <color theme="0" tint="-4.9989318521683403E-2"/>
      </bottom>
      <diagonal/>
    </border>
    <border>
      <left style="medium">
        <color theme="0" tint="-4.9989318521683403E-2"/>
      </left>
      <right style="medium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theme="0" tint="-4.9989318521683403E-2"/>
      </left>
      <right style="medium">
        <color indexed="64"/>
      </right>
      <top style="thin">
        <color theme="0" tint="-4.9989318521683403E-2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0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2" fillId="2" borderId="0" xfId="3"/>
    <xf numFmtId="0" fontId="3" fillId="6" borderId="0" xfId="0" applyFont="1" applyFill="1"/>
    <xf numFmtId="0" fontId="3" fillId="7" borderId="0" xfId="0" applyFont="1" applyFill="1" applyAlignment="1">
      <alignment horizontal="center"/>
    </xf>
    <xf numFmtId="0" fontId="3" fillId="7" borderId="0" xfId="0" applyFont="1" applyFill="1"/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9" fontId="2" fillId="2" borderId="0" xfId="2" applyFont="1" applyFill="1"/>
    <xf numFmtId="0" fontId="4" fillId="8" borderId="0" xfId="0" applyFont="1" applyFill="1"/>
    <xf numFmtId="0" fontId="4" fillId="8" borderId="0" xfId="0" applyFont="1" applyFill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/>
    </xf>
    <xf numFmtId="9" fontId="0" fillId="0" borderId="0" xfId="0" applyNumberFormat="1" applyFill="1" applyAlignment="1">
      <alignment horizontal="center"/>
    </xf>
    <xf numFmtId="0" fontId="7" fillId="3" borderId="3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5" fillId="5" borderId="1" xfId="0" applyFont="1" applyFill="1" applyBorder="1" applyAlignment="1">
      <alignment horizontal="left" vertical="center"/>
    </xf>
    <xf numFmtId="0" fontId="0" fillId="5" borderId="3" xfId="0" applyFill="1" applyBorder="1" applyAlignment="1">
      <alignment horizontal="left"/>
    </xf>
    <xf numFmtId="0" fontId="5" fillId="5" borderId="2" xfId="0" applyFont="1" applyFill="1" applyBorder="1" applyAlignment="1">
      <alignment horizontal="left" vertical="center"/>
    </xf>
    <xf numFmtId="0" fontId="8" fillId="6" borderId="13" xfId="0" applyFont="1" applyFill="1" applyBorder="1" applyAlignment="1">
      <alignment horizontal="left" indent="3"/>
    </xf>
    <xf numFmtId="0" fontId="8" fillId="6" borderId="14" xfId="0" applyFont="1" applyFill="1" applyBorder="1" applyAlignment="1">
      <alignment horizontal="left" indent="3"/>
    </xf>
    <xf numFmtId="164" fontId="9" fillId="0" borderId="5" xfId="1" applyNumberFormat="1" applyFont="1" applyBorder="1" applyAlignment="1">
      <alignment horizontal="left"/>
    </xf>
    <xf numFmtId="10" fontId="9" fillId="0" borderId="6" xfId="0" applyNumberFormat="1" applyFont="1" applyBorder="1" applyAlignment="1">
      <alignment horizontal="left"/>
    </xf>
    <xf numFmtId="0" fontId="8" fillId="6" borderId="15" xfId="0" applyFont="1" applyFill="1" applyBorder="1" applyAlignment="1">
      <alignment horizontal="left" indent="3"/>
    </xf>
    <xf numFmtId="0" fontId="8" fillId="6" borderId="16" xfId="0" applyFont="1" applyFill="1" applyBorder="1" applyAlignment="1">
      <alignment horizontal="left" indent="3"/>
    </xf>
    <xf numFmtId="44" fontId="10" fillId="0" borderId="5" xfId="1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10" fontId="10" fillId="0" borderId="6" xfId="2" applyNumberFormat="1" applyFont="1" applyBorder="1" applyAlignment="1">
      <alignment horizontal="center"/>
    </xf>
    <xf numFmtId="0" fontId="11" fillId="4" borderId="13" xfId="0" applyFont="1" applyFill="1" applyBorder="1" applyAlignment="1">
      <alignment horizontal="left" indent="3"/>
    </xf>
    <xf numFmtId="0" fontId="11" fillId="4" borderId="14" xfId="0" applyFont="1" applyFill="1" applyBorder="1" applyAlignment="1">
      <alignment horizontal="left" indent="3"/>
    </xf>
    <xf numFmtId="8" fontId="10" fillId="4" borderId="6" xfId="0" applyNumberFormat="1" applyFont="1" applyFill="1" applyBorder="1" applyAlignment="1">
      <alignment horizontal="center"/>
    </xf>
    <xf numFmtId="0" fontId="11" fillId="4" borderId="15" xfId="0" applyFont="1" applyFill="1" applyBorder="1" applyAlignment="1">
      <alignment horizontal="left" indent="3"/>
    </xf>
    <xf numFmtId="0" fontId="11" fillId="4" borderId="16" xfId="0" applyFont="1" applyFill="1" applyBorder="1" applyAlignment="1">
      <alignment horizontal="left" indent="3"/>
    </xf>
    <xf numFmtId="8" fontId="10" fillId="4" borderId="7" xfId="0" applyNumberFormat="1" applyFont="1" applyFill="1" applyBorder="1" applyAlignment="1">
      <alignment horizontal="center"/>
    </xf>
    <xf numFmtId="164" fontId="10" fillId="6" borderId="7" xfId="0" applyNumberFormat="1" applyFont="1" applyFill="1" applyBorder="1" applyAlignment="1">
      <alignment horizontal="left"/>
    </xf>
    <xf numFmtId="0" fontId="8" fillId="6" borderId="8" xfId="0" applyFont="1" applyFill="1" applyBorder="1" applyAlignment="1">
      <alignment horizontal="left" indent="3"/>
    </xf>
    <xf numFmtId="164" fontId="9" fillId="6" borderId="9" xfId="0" applyNumberFormat="1" applyFont="1" applyFill="1" applyBorder="1" applyAlignment="1">
      <alignment horizontal="center"/>
    </xf>
    <xf numFmtId="0" fontId="8" fillId="6" borderId="10" xfId="0" applyFont="1" applyFill="1" applyBorder="1" applyAlignment="1">
      <alignment horizontal="left" indent="3"/>
    </xf>
    <xf numFmtId="0" fontId="8" fillId="6" borderId="11" xfId="0" applyFont="1" applyFill="1" applyBorder="1" applyAlignment="1">
      <alignment horizontal="left" indent="3"/>
    </xf>
    <xf numFmtId="164" fontId="9" fillId="6" borderId="12" xfId="0" applyNumberFormat="1" applyFont="1" applyFill="1" applyBorder="1" applyAlignment="1">
      <alignment horizontal="center"/>
    </xf>
    <xf numFmtId="166" fontId="3" fillId="6" borderId="0" xfId="1" applyNumberFormat="1" applyFont="1" applyFill="1" applyAlignment="1">
      <alignment horizontal="left" vertical="top"/>
    </xf>
    <xf numFmtId="0" fontId="0" fillId="9" borderId="0" xfId="0" applyFill="1"/>
    <xf numFmtId="164" fontId="3" fillId="9" borderId="0" xfId="0" applyNumberFormat="1" applyFont="1" applyFill="1" applyAlignment="1">
      <alignment horizontal="center"/>
    </xf>
    <xf numFmtId="164" fontId="9" fillId="0" borderId="17" xfId="0" applyNumberFormat="1" applyFont="1" applyBorder="1"/>
    <xf numFmtId="164" fontId="9" fillId="0" borderId="18" xfId="0" applyNumberFormat="1" applyFont="1" applyBorder="1"/>
    <xf numFmtId="164" fontId="9" fillId="0" borderId="19" xfId="0" applyNumberFormat="1" applyFont="1" applyBorder="1"/>
    <xf numFmtId="0" fontId="9" fillId="6" borderId="0" xfId="0" applyFont="1" applyFill="1" applyAlignment="1">
      <alignment horizontal="center"/>
    </xf>
    <xf numFmtId="9" fontId="9" fillId="6" borderId="0" xfId="0" applyNumberFormat="1" applyFont="1" applyFill="1" applyAlignment="1">
      <alignment horizontal="center"/>
    </xf>
    <xf numFmtId="168" fontId="9" fillId="6" borderId="0" xfId="0" applyNumberFormat="1" applyFont="1" applyFill="1"/>
    <xf numFmtId="0" fontId="8" fillId="6" borderId="0" xfId="0" applyFont="1" applyFill="1" applyAlignment="1">
      <alignment horizontal="center"/>
    </xf>
    <xf numFmtId="168" fontId="10" fillId="9" borderId="0" xfId="0" applyNumberFormat="1" applyFont="1" applyFill="1"/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E2BD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SIMULADOR!$B$32:$B$37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SIMULADOR!$C$32:$C$37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5F-41CC-BE21-911DD6FC65F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190500</xdr:colOff>
      <xdr:row>0</xdr:row>
      <xdr:rowOff>166379</xdr:rowOff>
    </xdr:from>
    <xdr:to>
      <xdr:col>5</xdr:col>
      <xdr:colOff>51954</xdr:colOff>
      <xdr:row>7</xdr:row>
      <xdr:rowOff>77932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06C0C26-EE62-D9A1-8A3D-A7E61EE75D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606"/>
        <a:stretch/>
      </xdr:blipFill>
      <xdr:spPr>
        <a:xfrm>
          <a:off x="190500" y="166379"/>
          <a:ext cx="6199909" cy="1245053"/>
        </a:xfrm>
        <a:prstGeom prst="rect">
          <a:avLst/>
        </a:prstGeom>
      </xdr:spPr>
    </xdr:pic>
    <xdr:clientData/>
  </xdr:twoCellAnchor>
  <xdr:twoCellAnchor>
    <xdr:from>
      <xdr:col>1</xdr:col>
      <xdr:colOff>34630</xdr:colOff>
      <xdr:row>38</xdr:row>
      <xdr:rowOff>86589</xdr:rowOff>
    </xdr:from>
    <xdr:to>
      <xdr:col>3</xdr:col>
      <xdr:colOff>1099705</xdr:colOff>
      <xdr:row>54</xdr:row>
      <xdr:rowOff>138545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90AB966-E349-F27C-58DA-22A3EB344B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B514-4758-45B7-9E7C-BEE6ADE55698}">
  <dimension ref="A8:J38"/>
  <sheetViews>
    <sheetView showGridLines="0" tabSelected="1" topLeftCell="A4" zoomScale="110" zoomScaleNormal="110" workbookViewId="0">
      <selection activeCell="D28" sqref="D28"/>
    </sheetView>
  </sheetViews>
  <sheetFormatPr defaultColWidth="0" defaultRowHeight="15" x14ac:dyDescent="0.25"/>
  <cols>
    <col min="1" max="1" width="5.42578125" customWidth="1"/>
    <col min="2" max="2" width="46.85546875" customWidth="1"/>
    <col min="3" max="3" width="23.5703125" customWidth="1"/>
    <col min="4" max="4" width="16.7109375" bestFit="1" customWidth="1"/>
    <col min="5" max="8" width="2.28515625" customWidth="1"/>
    <col min="9" max="9" width="3.5703125" hidden="1" customWidth="1"/>
    <col min="11" max="16384" width="8.7109375" hidden="1"/>
  </cols>
  <sheetData>
    <row r="8" spans="2:6" ht="15.75" thickBot="1" x14ac:dyDescent="0.3"/>
    <row r="9" spans="2:6" ht="26.25" x14ac:dyDescent="0.25">
      <c r="B9" s="25" t="s">
        <v>15</v>
      </c>
      <c r="C9" s="26"/>
      <c r="D9" s="27"/>
      <c r="E9" s="24"/>
      <c r="F9" s="24"/>
    </row>
    <row r="10" spans="2:6" ht="15.75" x14ac:dyDescent="0.25">
      <c r="B10" s="28" t="s">
        <v>14</v>
      </c>
      <c r="C10" s="29"/>
      <c r="D10" s="30">
        <v>3200</v>
      </c>
    </row>
    <row r="11" spans="2:6" ht="15.75" x14ac:dyDescent="0.25">
      <c r="B11" s="28" t="s">
        <v>13</v>
      </c>
      <c r="C11" s="29"/>
      <c r="D11" s="31">
        <v>8.8999999999999999E-3</v>
      </c>
    </row>
    <row r="12" spans="2:6" ht="16.5" thickBot="1" x14ac:dyDescent="0.3">
      <c r="B12" s="32" t="s">
        <v>33</v>
      </c>
      <c r="C12" s="33"/>
      <c r="D12" s="43">
        <f>salario*30%</f>
        <v>960</v>
      </c>
    </row>
    <row r="13" spans="2:6" ht="15.75" thickBot="1" x14ac:dyDescent="0.3"/>
    <row r="14" spans="2:6" ht="28.5" customHeight="1" x14ac:dyDescent="0.25">
      <c r="B14" s="17" t="s">
        <v>5</v>
      </c>
      <c r="C14" s="18"/>
      <c r="D14" s="19"/>
    </row>
    <row r="15" spans="2:6" ht="15.75" x14ac:dyDescent="0.25">
      <c r="B15" s="28" t="s">
        <v>0</v>
      </c>
      <c r="C15" s="29"/>
      <c r="D15" s="34">
        <v>250</v>
      </c>
    </row>
    <row r="16" spans="2:6" ht="15.75" x14ac:dyDescent="0.25">
      <c r="B16" s="28" t="s">
        <v>1</v>
      </c>
      <c r="C16" s="29"/>
      <c r="D16" s="35">
        <v>4</v>
      </c>
    </row>
    <row r="17" spans="1:5" ht="15.75" x14ac:dyDescent="0.25">
      <c r="B17" s="28" t="s">
        <v>2</v>
      </c>
      <c r="C17" s="29"/>
      <c r="D17" s="36">
        <v>1.0789999999999999E-2</v>
      </c>
    </row>
    <row r="18" spans="1:5" ht="15.75" x14ac:dyDescent="0.25">
      <c r="B18" s="37" t="s">
        <v>3</v>
      </c>
      <c r="C18" s="38"/>
      <c r="D18" s="39">
        <f>FV(taxa_mensal,qtd_anos*12,aporte*-1)</f>
        <v>15613.588247902539</v>
      </c>
    </row>
    <row r="19" spans="1:5" ht="16.5" thickBot="1" x14ac:dyDescent="0.3">
      <c r="B19" s="40" t="s">
        <v>4</v>
      </c>
      <c r="C19" s="41"/>
      <c r="D19" s="42">
        <f>patrimonio*rendimento_carteira</f>
        <v>138.9609354063326</v>
      </c>
      <c r="E19" s="3"/>
    </row>
    <row r="20" spans="1:5" ht="15.75" thickBot="1" x14ac:dyDescent="0.3"/>
    <row r="21" spans="1:5" ht="30.75" x14ac:dyDescent="0.25">
      <c r="B21" s="16" t="s">
        <v>11</v>
      </c>
      <c r="C21" s="23"/>
      <c r="D21" s="5" t="s">
        <v>12</v>
      </c>
    </row>
    <row r="22" spans="1:5" ht="16.5" thickBot="1" x14ac:dyDescent="0.3">
      <c r="A22" s="1">
        <v>2</v>
      </c>
      <c r="B22" s="44" t="s">
        <v>6</v>
      </c>
      <c r="C22" s="45">
        <f>FV(taxa_mensal,$A22*12,aporte*-1)</f>
        <v>6806.9068244113041</v>
      </c>
      <c r="D22" s="52">
        <f>C22*rendimento_carteira</f>
        <v>60.581470737260609</v>
      </c>
    </row>
    <row r="23" spans="1:5" ht="16.5" thickBot="1" x14ac:dyDescent="0.3">
      <c r="A23" s="1">
        <v>5</v>
      </c>
      <c r="B23" s="46" t="s">
        <v>7</v>
      </c>
      <c r="C23" s="45">
        <f>FV(taxa_mensal,$A23*12,aporte*-1)</f>
        <v>20944.22849962191</v>
      </c>
      <c r="D23" s="53">
        <f>C23*rendimento_carteira</f>
        <v>186.403633646635</v>
      </c>
    </row>
    <row r="24" spans="1:5" ht="16.5" thickBot="1" x14ac:dyDescent="0.3">
      <c r="A24" s="1">
        <v>10</v>
      </c>
      <c r="B24" s="46" t="s">
        <v>8</v>
      </c>
      <c r="C24" s="45">
        <f>FV(taxa_mensal,$A24*12,aporte*-1)</f>
        <v>60821.053132543049</v>
      </c>
      <c r="D24" s="53">
        <f>C24*rendimento_carteira</f>
        <v>541.30737287963314</v>
      </c>
    </row>
    <row r="25" spans="1:5" ht="16.5" thickBot="1" x14ac:dyDescent="0.3">
      <c r="A25" s="1">
        <v>20</v>
      </c>
      <c r="B25" s="46" t="s">
        <v>9</v>
      </c>
      <c r="C25" s="45">
        <f>FV(taxa_mensal,$A25*12,aporte*-1)</f>
        <v>281299.60002427013</v>
      </c>
      <c r="D25" s="53">
        <f>C25*rendimento_carteira</f>
        <v>2503.5664402160041</v>
      </c>
    </row>
    <row r="26" spans="1:5" ht="16.5" thickBot="1" x14ac:dyDescent="0.3">
      <c r="A26" s="1">
        <v>30</v>
      </c>
      <c r="B26" s="47" t="s">
        <v>10</v>
      </c>
      <c r="C26" s="48">
        <f>FV(taxa_mensal,$A26*12,aporte*-1)</f>
        <v>1080542.4137511787</v>
      </c>
      <c r="D26" s="54">
        <f>C26*rendimento_carteira</f>
        <v>9616.8274823854899</v>
      </c>
    </row>
    <row r="28" spans="1:5" x14ac:dyDescent="0.25">
      <c r="B28" s="6" t="s">
        <v>20</v>
      </c>
      <c r="C28" s="6" t="s">
        <v>34</v>
      </c>
    </row>
    <row r="29" spans="1:5" x14ac:dyDescent="0.25">
      <c r="B29" s="7" t="s">
        <v>19</v>
      </c>
      <c r="C29" s="49">
        <f>aporte</f>
        <v>250</v>
      </c>
    </row>
    <row r="31" spans="1:5" x14ac:dyDescent="0.25">
      <c r="B31" s="8" t="s">
        <v>21</v>
      </c>
      <c r="C31" s="50" t="s">
        <v>22</v>
      </c>
      <c r="D31" s="8" t="s">
        <v>23</v>
      </c>
    </row>
    <row r="32" spans="1:5" x14ac:dyDescent="0.25">
      <c r="B32" s="55" t="s">
        <v>24</v>
      </c>
      <c r="C32" s="56">
        <f>VLOOKUP($C$28&amp;"-"&amp;B32,Planilha2!$A:$D,4,FALSE)</f>
        <v>0.32</v>
      </c>
      <c r="D32" s="57">
        <f>C32*$C$29</f>
        <v>80</v>
      </c>
    </row>
    <row r="33" spans="2:4" ht="15.75" x14ac:dyDescent="0.25">
      <c r="B33" s="58" t="s">
        <v>25</v>
      </c>
      <c r="C33" s="56">
        <f>VLOOKUP($C$28&amp;"-"&amp;B33,Planilha2!$A:$D,4,FALSE)</f>
        <v>0.35</v>
      </c>
      <c r="D33" s="57">
        <f t="shared" ref="D33:D37" si="0">C33*$C$29</f>
        <v>87.5</v>
      </c>
    </row>
    <row r="34" spans="2:4" x14ac:dyDescent="0.25">
      <c r="B34" s="55" t="s">
        <v>26</v>
      </c>
      <c r="C34" s="56">
        <f>VLOOKUP($C$28&amp;"-"&amp;B34,Planilha2!$A:$D,4,FALSE)</f>
        <v>0.08</v>
      </c>
      <c r="D34" s="57">
        <f t="shared" si="0"/>
        <v>20</v>
      </c>
    </row>
    <row r="35" spans="2:4" x14ac:dyDescent="0.25">
      <c r="B35" s="55" t="s">
        <v>27</v>
      </c>
      <c r="C35" s="56">
        <f>VLOOKUP($C$28&amp;"-"&amp;B35,Planilha2!$A:$D,4,FALSE)</f>
        <v>0.05</v>
      </c>
      <c r="D35" s="57">
        <f t="shared" si="0"/>
        <v>12.5</v>
      </c>
    </row>
    <row r="36" spans="2:4" x14ac:dyDescent="0.25">
      <c r="B36" s="55" t="s">
        <v>28</v>
      </c>
      <c r="C36" s="56">
        <f>VLOOKUP($C$28&amp;"-"&amp;B36,Planilha2!$A:$D,4,FALSE)</f>
        <v>0.1</v>
      </c>
      <c r="D36" s="57">
        <f t="shared" si="0"/>
        <v>25</v>
      </c>
    </row>
    <row r="37" spans="2:4" x14ac:dyDescent="0.25">
      <c r="B37" s="55" t="s">
        <v>29</v>
      </c>
      <c r="C37" s="56">
        <f>VLOOKUP($C$28&amp;"-"&amp;B37,Planilha2!$A:$D,4,FALSE)</f>
        <v>0.1</v>
      </c>
      <c r="D37" s="57">
        <f t="shared" si="0"/>
        <v>25</v>
      </c>
    </row>
    <row r="38" spans="2:4" x14ac:dyDescent="0.25">
      <c r="B38" s="9"/>
      <c r="C38" s="51"/>
      <c r="D38" s="59">
        <f>SUM(D32:D37)</f>
        <v>250</v>
      </c>
    </row>
  </sheetData>
  <mergeCells count="10">
    <mergeCell ref="B18:C18"/>
    <mergeCell ref="B19:C19"/>
    <mergeCell ref="E9:F9"/>
    <mergeCell ref="B14:D14"/>
    <mergeCell ref="B15:C15"/>
    <mergeCell ref="B16:C16"/>
    <mergeCell ref="B17:C17"/>
    <mergeCell ref="B10:C10"/>
    <mergeCell ref="B11:C11"/>
    <mergeCell ref="B12:C12"/>
  </mergeCells>
  <dataValidations count="1">
    <dataValidation type="list" allowBlank="1" showInputMessage="1" showErrorMessage="1" sqref="C28" xr:uid="{6945269C-6AC2-447F-8F20-BF2F7415078C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A6F9-1A8F-494B-BC52-78E26FF12D4E}">
  <dimension ref="A2:H21"/>
  <sheetViews>
    <sheetView showGridLines="0" zoomScale="115" zoomScaleNormal="115" workbookViewId="0">
      <selection activeCell="H4" sqref="H4"/>
    </sheetView>
  </sheetViews>
  <sheetFormatPr defaultRowHeight="15" x14ac:dyDescent="0.25"/>
  <cols>
    <col min="1" max="1" width="29.140625" bestFit="1" customWidth="1"/>
    <col min="2" max="2" width="11.5703125" bestFit="1" customWidth="1"/>
    <col min="3" max="3" width="17.7109375" bestFit="1" customWidth="1"/>
    <col min="7" max="7" width="15.42578125" bestFit="1" customWidth="1"/>
  </cols>
  <sheetData>
    <row r="2" spans="1:8" x14ac:dyDescent="0.25">
      <c r="A2" s="14" t="s">
        <v>31</v>
      </c>
      <c r="B2" s="14" t="s">
        <v>20</v>
      </c>
      <c r="C2" s="15" t="s">
        <v>21</v>
      </c>
      <c r="D2" s="15" t="s">
        <v>30</v>
      </c>
    </row>
    <row r="3" spans="1:8" x14ac:dyDescent="0.25">
      <c r="A3" t="str">
        <f>B3&amp;"-"&amp;C3</f>
        <v>Conservador-PAPEL</v>
      </c>
      <c r="B3" t="s">
        <v>16</v>
      </c>
      <c r="C3" s="2" t="s">
        <v>24</v>
      </c>
      <c r="D3" s="4">
        <v>0.3</v>
      </c>
      <c r="H3" t="s">
        <v>30</v>
      </c>
    </row>
    <row r="4" spans="1:8" x14ac:dyDescent="0.25">
      <c r="A4" t="str">
        <f t="shared" ref="A4:A20" si="0">B4&amp;"-"&amp;C4</f>
        <v>Conservador-TIJOLO</v>
      </c>
      <c r="B4" t="s">
        <v>16</v>
      </c>
      <c r="C4" s="2" t="s">
        <v>25</v>
      </c>
      <c r="D4" s="4">
        <v>0.5</v>
      </c>
      <c r="G4" s="6" t="s">
        <v>32</v>
      </c>
      <c r="H4" s="13">
        <f>VLOOKUP(G4,$A:$D,4,FALSE)</f>
        <v>0.35</v>
      </c>
    </row>
    <row r="5" spans="1:8" x14ac:dyDescent="0.25">
      <c r="A5" t="str">
        <f t="shared" si="0"/>
        <v>Conservador-HÍBRIDOS</v>
      </c>
      <c r="B5" t="s">
        <v>16</v>
      </c>
      <c r="C5" s="2" t="s">
        <v>26</v>
      </c>
      <c r="D5" s="4">
        <v>0.1</v>
      </c>
    </row>
    <row r="6" spans="1:8" x14ac:dyDescent="0.25">
      <c r="A6" t="str">
        <f t="shared" si="0"/>
        <v>Conservador-FOFs</v>
      </c>
      <c r="B6" t="s">
        <v>16</v>
      </c>
      <c r="C6" s="2" t="s">
        <v>27</v>
      </c>
      <c r="D6" s="4">
        <v>0.1</v>
      </c>
    </row>
    <row r="7" spans="1:8" x14ac:dyDescent="0.25">
      <c r="A7" t="str">
        <f t="shared" si="0"/>
        <v>Conservador-DESENVOLVIMENTO</v>
      </c>
      <c r="B7" t="s">
        <v>16</v>
      </c>
      <c r="C7" s="2" t="s">
        <v>28</v>
      </c>
      <c r="D7" s="4">
        <v>0</v>
      </c>
    </row>
    <row r="8" spans="1:8" ht="15.75" thickBot="1" x14ac:dyDescent="0.3">
      <c r="A8" s="10" t="str">
        <f t="shared" si="0"/>
        <v>Conservador-HOTELARIAS</v>
      </c>
      <c r="B8" s="10" t="s">
        <v>16</v>
      </c>
      <c r="C8" s="11" t="s">
        <v>29</v>
      </c>
      <c r="D8" s="12">
        <v>0</v>
      </c>
    </row>
    <row r="9" spans="1:8" x14ac:dyDescent="0.25">
      <c r="A9" t="str">
        <f t="shared" si="0"/>
        <v>Moderado-PAPEL</v>
      </c>
      <c r="B9" t="s">
        <v>17</v>
      </c>
      <c r="C9" s="2" t="s">
        <v>24</v>
      </c>
      <c r="D9" s="4">
        <v>0.32</v>
      </c>
    </row>
    <row r="10" spans="1:8" x14ac:dyDescent="0.25">
      <c r="A10" s="20" t="str">
        <f t="shared" si="0"/>
        <v>Moderado-TIJOLO</v>
      </c>
      <c r="B10" s="20" t="s">
        <v>17</v>
      </c>
      <c r="C10" s="21" t="s">
        <v>25</v>
      </c>
      <c r="D10" s="22">
        <v>0.35</v>
      </c>
    </row>
    <row r="11" spans="1:8" x14ac:dyDescent="0.25">
      <c r="A11" t="str">
        <f t="shared" si="0"/>
        <v>Moderado-HÍBRIDOS</v>
      </c>
      <c r="B11" t="s">
        <v>17</v>
      </c>
      <c r="C11" s="2" t="s">
        <v>26</v>
      </c>
      <c r="D11" s="4">
        <v>0.08</v>
      </c>
    </row>
    <row r="12" spans="1:8" x14ac:dyDescent="0.25">
      <c r="A12" t="str">
        <f t="shared" si="0"/>
        <v>Moderado-FOFs</v>
      </c>
      <c r="B12" t="s">
        <v>17</v>
      </c>
      <c r="C12" s="2" t="s">
        <v>27</v>
      </c>
      <c r="D12" s="4">
        <v>0.05</v>
      </c>
    </row>
    <row r="13" spans="1:8" x14ac:dyDescent="0.25">
      <c r="A13" t="str">
        <f t="shared" si="0"/>
        <v>Moderado-DESENVOLVIMENTO</v>
      </c>
      <c r="B13" t="s">
        <v>17</v>
      </c>
      <c r="C13" s="2" t="s">
        <v>28</v>
      </c>
      <c r="D13" s="4">
        <v>0.1</v>
      </c>
    </row>
    <row r="14" spans="1:8" ht="15.75" thickBot="1" x14ac:dyDescent="0.3">
      <c r="A14" s="10" t="str">
        <f t="shared" si="0"/>
        <v>Moderado-HOTELARIAS</v>
      </c>
      <c r="B14" s="10" t="s">
        <v>17</v>
      </c>
      <c r="C14" s="11" t="s">
        <v>29</v>
      </c>
      <c r="D14" s="12">
        <v>0.1</v>
      </c>
    </row>
    <row r="15" spans="1:8" x14ac:dyDescent="0.25">
      <c r="A15" t="str">
        <f t="shared" si="0"/>
        <v>Agressivo-PAPEL</v>
      </c>
      <c r="B15" t="s">
        <v>18</v>
      </c>
      <c r="C15" s="2" t="s">
        <v>24</v>
      </c>
      <c r="D15" s="4">
        <v>0.5</v>
      </c>
    </row>
    <row r="16" spans="1:8" x14ac:dyDescent="0.25">
      <c r="A16" t="str">
        <f t="shared" si="0"/>
        <v>Agressivo-TIJOLO</v>
      </c>
      <c r="B16" t="s">
        <v>18</v>
      </c>
      <c r="C16" s="2" t="s">
        <v>25</v>
      </c>
      <c r="D16" s="4">
        <v>0.1</v>
      </c>
    </row>
    <row r="17" spans="1:4" x14ac:dyDescent="0.25">
      <c r="A17" t="str">
        <f t="shared" si="0"/>
        <v>Agressivo-HÍBRIDOS</v>
      </c>
      <c r="B17" t="s">
        <v>18</v>
      </c>
      <c r="C17" s="2" t="s">
        <v>26</v>
      </c>
      <c r="D17" s="4">
        <v>0.05</v>
      </c>
    </row>
    <row r="18" spans="1:4" x14ac:dyDescent="0.25">
      <c r="A18" t="str">
        <f t="shared" si="0"/>
        <v>Agressivo-FOFs</v>
      </c>
      <c r="B18" t="s">
        <v>18</v>
      </c>
      <c r="C18" s="2" t="s">
        <v>27</v>
      </c>
      <c r="D18" s="4">
        <v>0.05</v>
      </c>
    </row>
    <row r="19" spans="1:4" x14ac:dyDescent="0.25">
      <c r="A19" t="str">
        <f t="shared" si="0"/>
        <v>Agressivo-DESENVOLVIMENTO</v>
      </c>
      <c r="B19" t="s">
        <v>18</v>
      </c>
      <c r="C19" s="2" t="s">
        <v>28</v>
      </c>
      <c r="D19" s="4">
        <v>0.2</v>
      </c>
    </row>
    <row r="20" spans="1:4" x14ac:dyDescent="0.25">
      <c r="A20" t="str">
        <f t="shared" si="0"/>
        <v>Agressivo-HOTELARIAS</v>
      </c>
      <c r="B20" t="s">
        <v>18</v>
      </c>
      <c r="C20" s="2" t="s">
        <v>29</v>
      </c>
      <c r="D20" s="4">
        <v>0.1</v>
      </c>
    </row>
    <row r="21" spans="1:4" x14ac:dyDescent="0.25">
      <c r="D21" s="2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62BBC473-00BC-48E4-BFA3-FE8E2B1F0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32110DE-3D77-470C-9CED-65521C30E3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4D0D6DD-E6DB-45C8-8F90-E314C090C085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SIMULADOR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Edivan Damasceno Figueiredo</cp:lastModifiedBy>
  <dcterms:created xsi:type="dcterms:W3CDTF">2025-04-16T18:38:03Z</dcterms:created>
  <dcterms:modified xsi:type="dcterms:W3CDTF">2025-05-22T14:31:58Z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