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\Desktop\"/>
    </mc:Choice>
  </mc:AlternateContent>
  <bookViews>
    <workbookView xWindow="0" yWindow="0" windowWidth="15345" windowHeight="4650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" i="2" l="1"/>
  <c r="M49" i="2"/>
  <c r="M48" i="2"/>
  <c r="M47" i="2"/>
  <c r="M42" i="2"/>
  <c r="M41" i="2"/>
  <c r="M40" i="2"/>
  <c r="M39" i="2"/>
  <c r="M30" i="2"/>
  <c r="M29" i="2"/>
  <c r="M28" i="2"/>
  <c r="M27" i="2"/>
  <c r="M14" i="2"/>
  <c r="M13" i="2"/>
  <c r="M12" i="2"/>
  <c r="M11" i="2"/>
  <c r="M46" i="2"/>
  <c r="M45" i="2"/>
  <c r="M44" i="2"/>
  <c r="M43" i="2"/>
  <c r="M38" i="2"/>
  <c r="M37" i="2"/>
  <c r="M36" i="2"/>
  <c r="M35" i="2"/>
  <c r="M34" i="2"/>
  <c r="M33" i="2"/>
  <c r="M32" i="2"/>
  <c r="M31" i="2"/>
  <c r="M26" i="2"/>
  <c r="M25" i="2"/>
  <c r="M24" i="2"/>
  <c r="M23" i="2"/>
  <c r="M22" i="2"/>
  <c r="M21" i="2"/>
  <c r="M20" i="2"/>
  <c r="M19" i="2"/>
  <c r="M18" i="2"/>
  <c r="M17" i="2"/>
  <c r="M16" i="2"/>
  <c r="M15" i="2"/>
  <c r="M10" i="2"/>
  <c r="M9" i="2"/>
  <c r="M8" i="2"/>
  <c r="M7" i="2"/>
  <c r="M6" i="2"/>
  <c r="M5" i="2"/>
  <c r="M4" i="2"/>
  <c r="M3" i="2"/>
  <c r="T19" i="1"/>
  <c r="T15" i="1"/>
  <c r="T11" i="1"/>
  <c r="T7" i="1"/>
  <c r="T18" i="1"/>
  <c r="T14" i="1"/>
  <c r="T10" i="1"/>
  <c r="T6" i="1"/>
  <c r="T17" i="1"/>
  <c r="T13" i="1"/>
  <c r="T9" i="1"/>
  <c r="T5" i="1"/>
  <c r="T16" i="1"/>
  <c r="T12" i="1"/>
  <c r="T8" i="1"/>
  <c r="T4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R24" i="1"/>
  <c r="K33" i="2"/>
  <c r="P14" i="1" s="1"/>
  <c r="Q14" i="1" s="1"/>
  <c r="Q22" i="1" s="1"/>
  <c r="Q24" i="1" s="1"/>
  <c r="Q15" i="1"/>
  <c r="Q23" i="1"/>
  <c r="Q21" i="1"/>
  <c r="Q20" i="1"/>
  <c r="Q19" i="1"/>
  <c r="Q18" i="1"/>
  <c r="Q17" i="1"/>
  <c r="Q16" i="1"/>
  <c r="Q13" i="1"/>
  <c r="Q12" i="1"/>
  <c r="Q11" i="1"/>
  <c r="Q10" i="1"/>
  <c r="Q9" i="1"/>
  <c r="Q8" i="1"/>
  <c r="Q7" i="1"/>
  <c r="Q6" i="1"/>
  <c r="Q5" i="1"/>
  <c r="Q4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P19" i="1"/>
  <c r="P18" i="1"/>
  <c r="P17" i="1"/>
  <c r="P16" i="1"/>
  <c r="P15" i="1"/>
  <c r="P13" i="1"/>
  <c r="P12" i="1"/>
  <c r="P11" i="1"/>
  <c r="P10" i="1"/>
  <c r="P9" i="1"/>
  <c r="P8" i="1"/>
  <c r="P7" i="1"/>
  <c r="P6" i="1"/>
  <c r="P5" i="1"/>
  <c r="P4" i="1"/>
  <c r="L50" i="2"/>
  <c r="L49" i="2"/>
  <c r="L48" i="2"/>
  <c r="L47" i="2"/>
  <c r="L42" i="2"/>
  <c r="L32" i="2"/>
  <c r="L40" i="2"/>
  <c r="L39" i="2"/>
  <c r="L30" i="2"/>
  <c r="L29" i="2"/>
  <c r="L28" i="2"/>
  <c r="L27" i="2"/>
  <c r="L14" i="2"/>
  <c r="L13" i="2"/>
  <c r="L12" i="2"/>
  <c r="L11" i="2"/>
  <c r="L46" i="2"/>
  <c r="L45" i="2"/>
  <c r="L44" i="2"/>
  <c r="L43" i="2"/>
  <c r="L38" i="2"/>
  <c r="L37" i="2"/>
  <c r="L36" i="2"/>
  <c r="L35" i="2"/>
  <c r="L34" i="2"/>
  <c r="L31" i="2"/>
  <c r="L26" i="2"/>
  <c r="L25" i="2"/>
  <c r="L24" i="2"/>
  <c r="L23" i="2"/>
  <c r="L22" i="2"/>
  <c r="L21" i="2"/>
  <c r="L20" i="2"/>
  <c r="L19" i="2"/>
  <c r="L18" i="2"/>
  <c r="L17" i="2"/>
  <c r="L16" i="2"/>
  <c r="L15" i="2"/>
  <c r="L10" i="2"/>
  <c r="L9" i="2"/>
  <c r="L8" i="2"/>
  <c r="L7" i="2"/>
  <c r="L6" i="2"/>
  <c r="L5" i="2"/>
  <c r="L4" i="2"/>
  <c r="L3" i="2"/>
  <c r="J10" i="2"/>
  <c r="J9" i="2"/>
  <c r="J8" i="2"/>
  <c r="J7" i="2"/>
  <c r="J26" i="2"/>
  <c r="J25" i="2"/>
  <c r="J24" i="2"/>
  <c r="J23" i="2"/>
  <c r="J46" i="2"/>
  <c r="J45" i="2"/>
  <c r="J44" i="2"/>
  <c r="J43" i="2"/>
  <c r="J38" i="2"/>
  <c r="J37" i="2"/>
  <c r="J36" i="2"/>
  <c r="J35" i="2"/>
  <c r="J34" i="2"/>
  <c r="J33" i="2"/>
  <c r="J32" i="2"/>
  <c r="J31" i="2"/>
  <c r="J22" i="2"/>
  <c r="J21" i="2"/>
  <c r="J20" i="2"/>
  <c r="J19" i="2"/>
  <c r="J18" i="2"/>
  <c r="J17" i="2"/>
  <c r="J16" i="2"/>
  <c r="J15" i="2"/>
  <c r="J6" i="2"/>
  <c r="J5" i="2"/>
  <c r="J4" i="2"/>
  <c r="J3" i="2"/>
  <c r="K50" i="2"/>
  <c r="K49" i="2"/>
  <c r="K48" i="2"/>
  <c r="K47" i="2"/>
  <c r="K46" i="2"/>
  <c r="K45" i="2"/>
  <c r="K44" i="2"/>
  <c r="K43" i="2"/>
  <c r="K42" i="2"/>
  <c r="K40" i="2"/>
  <c r="K39" i="2"/>
  <c r="K38" i="2"/>
  <c r="K37" i="2"/>
  <c r="K36" i="2"/>
  <c r="K35" i="2"/>
  <c r="K34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4" i="2"/>
  <c r="K13" i="2"/>
  <c r="K12" i="2"/>
  <c r="K11" i="2"/>
  <c r="K18" i="2"/>
  <c r="K17" i="2"/>
  <c r="K16" i="2"/>
  <c r="K15" i="2"/>
  <c r="K10" i="2"/>
  <c r="K9" i="2"/>
  <c r="K8" i="2"/>
  <c r="K7" i="2"/>
  <c r="K6" i="2"/>
  <c r="K5" i="2"/>
  <c r="K4" i="2"/>
  <c r="K3" i="2"/>
  <c r="C22" i="1"/>
  <c r="C21" i="1"/>
  <c r="C16" i="1"/>
  <c r="C12" i="1"/>
  <c r="D39" i="2"/>
  <c r="C8" i="1"/>
  <c r="D27" i="2"/>
  <c r="C4" i="1"/>
  <c r="D11" i="2"/>
  <c r="D47" i="2"/>
  <c r="K41" i="2" l="1"/>
  <c r="L33" i="2"/>
  <c r="L41" i="2" s="1"/>
  <c r="C20" i="1"/>
</calcChain>
</file>

<file path=xl/sharedStrings.xml><?xml version="1.0" encoding="utf-8"?>
<sst xmlns="http://schemas.openxmlformats.org/spreadsheetml/2006/main" count="68" uniqueCount="63">
  <si>
    <t>Proyecto: Sistema de manejo de inventario para la empresa 3G Servicios Generales</t>
  </si>
  <si>
    <t>Analista: Grupo</t>
  </si>
  <si>
    <t>Fecha: 29/06/17</t>
  </si>
  <si>
    <t>Nro SS</t>
  </si>
  <si>
    <t>Subsistema SS</t>
  </si>
  <si>
    <t>SLOC</t>
  </si>
  <si>
    <t>Producto</t>
  </si>
  <si>
    <t>Atributos de la Computadora</t>
  </si>
  <si>
    <t>Personal</t>
  </si>
  <si>
    <t>Proyecto</t>
  </si>
  <si>
    <t>EAF SS</t>
  </si>
  <si>
    <t>PM MOD</t>
  </si>
  <si>
    <t>PM EST</t>
  </si>
  <si>
    <t>Costo Mes- Persona</t>
  </si>
  <si>
    <t>Costo</t>
  </si>
  <si>
    <t>Totales Promedio</t>
  </si>
  <si>
    <t>RELY</t>
  </si>
  <si>
    <t>DATA</t>
  </si>
  <si>
    <t>TIME</t>
  </si>
  <si>
    <t>STOR</t>
  </si>
  <si>
    <t>VIRT</t>
  </si>
  <si>
    <t>TURN</t>
  </si>
  <si>
    <t>ACAP</t>
  </si>
  <si>
    <t>AEXP</t>
  </si>
  <si>
    <t>MODP</t>
  </si>
  <si>
    <t>TOOL</t>
  </si>
  <si>
    <t>SCED</t>
  </si>
  <si>
    <t>Actualizar</t>
  </si>
  <si>
    <t>Consulta</t>
  </si>
  <si>
    <t>Notificacion</t>
  </si>
  <si>
    <t>Utilidades</t>
  </si>
  <si>
    <t>Total SLOC</t>
  </si>
  <si>
    <t>Esfuerzo Nominal</t>
  </si>
  <si>
    <t>Productividad Nominal</t>
  </si>
  <si>
    <t>Modelo de Desarrollo Organico</t>
  </si>
  <si>
    <t>% de Distribucion del PM por Fase</t>
  </si>
  <si>
    <t>PD</t>
  </si>
  <si>
    <t>DD</t>
  </si>
  <si>
    <t>CT</t>
  </si>
  <si>
    <t>IT</t>
  </si>
  <si>
    <t>Analista:  Grupo</t>
  </si>
  <si>
    <t>Fecha: 27/0617</t>
  </si>
  <si>
    <t>Nro. SS</t>
  </si>
  <si>
    <t>Nro. Modulo</t>
  </si>
  <si>
    <t>Modulo</t>
  </si>
  <si>
    <t>KSLOC</t>
  </si>
  <si>
    <t>AAF</t>
  </si>
  <si>
    <t>CPLX</t>
  </si>
  <si>
    <t>PCAP</t>
  </si>
  <si>
    <t>VEXP</t>
  </si>
  <si>
    <t>LEXP</t>
  </si>
  <si>
    <t>EAF Modulo</t>
  </si>
  <si>
    <t>PM Estimado</t>
  </si>
  <si>
    <t>Total</t>
  </si>
  <si>
    <t>Guardar</t>
  </si>
  <si>
    <t>Agregar</t>
  </si>
  <si>
    <t>Edicion</t>
  </si>
  <si>
    <t>Busqueda</t>
  </si>
  <si>
    <t>Mostrar</t>
  </si>
  <si>
    <t>Errores</t>
  </si>
  <si>
    <t>Alerta</t>
  </si>
  <si>
    <t>PM Nominal por modulo</t>
  </si>
  <si>
    <t>PM Estimado por Modulo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</si>
</sst>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E1" workbookViewId="0">
      <selection activeCell="T20" sqref="T20"/>
    </sheetView>
  </sheetViews>
  <sheetFormatPr baseColWidth="10" defaultRowHeight="15" x14ac:dyDescent="0.25"/>
  <cols>
    <col min="3" max="3" width="11.85546875" bestFit="1" customWidth="1"/>
    <col min="15" max="15" width="11.85546875" bestFit="1" customWidth="1"/>
    <col min="19" max="19" width="11.85546875" bestFit="1" customWidth="1"/>
  </cols>
  <sheetData>
    <row r="1" spans="1:20" ht="20.25" customHeight="1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 t="s">
        <v>1</v>
      </c>
      <c r="L1" s="16"/>
      <c r="M1" s="16"/>
      <c r="N1" s="16"/>
      <c r="O1" s="16"/>
      <c r="P1" s="16" t="s">
        <v>2</v>
      </c>
      <c r="Q1" s="16"/>
      <c r="R1" s="16"/>
      <c r="S1" s="16"/>
      <c r="T1" s="16"/>
    </row>
    <row r="2" spans="1:20" ht="15" customHeight="1" x14ac:dyDescent="0.25">
      <c r="A2" s="19" t="s">
        <v>3</v>
      </c>
      <c r="B2" s="19" t="s">
        <v>4</v>
      </c>
      <c r="C2" s="19" t="s">
        <v>5</v>
      </c>
      <c r="D2" s="19" t="s">
        <v>6</v>
      </c>
      <c r="E2" s="19"/>
      <c r="F2" s="19" t="s">
        <v>7</v>
      </c>
      <c r="G2" s="19"/>
      <c r="H2" s="19"/>
      <c r="I2" s="19"/>
      <c r="J2" s="19" t="s">
        <v>8</v>
      </c>
      <c r="K2" s="19"/>
      <c r="L2" s="19" t="s">
        <v>9</v>
      </c>
      <c r="M2" s="19"/>
      <c r="N2" s="19"/>
      <c r="O2" s="19" t="s">
        <v>10</v>
      </c>
      <c r="P2" s="19" t="s">
        <v>11</v>
      </c>
      <c r="Q2" s="19" t="s">
        <v>12</v>
      </c>
      <c r="R2" s="19" t="s">
        <v>13</v>
      </c>
      <c r="S2" s="19" t="s">
        <v>14</v>
      </c>
      <c r="T2" s="19" t="s">
        <v>15</v>
      </c>
    </row>
    <row r="3" spans="1:20" x14ac:dyDescent="0.25">
      <c r="A3" s="19"/>
      <c r="B3" s="19"/>
      <c r="C3" s="19"/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 t="s">
        <v>23</v>
      </c>
      <c r="L3" s="4" t="s">
        <v>24</v>
      </c>
      <c r="M3" s="4" t="s">
        <v>25</v>
      </c>
      <c r="N3" s="4" t="s">
        <v>26</v>
      </c>
      <c r="O3" s="20"/>
      <c r="P3" s="20"/>
      <c r="Q3" s="20"/>
      <c r="R3" s="20"/>
      <c r="S3" s="20"/>
      <c r="T3" s="20"/>
    </row>
    <row r="4" spans="1:20" x14ac:dyDescent="0.25">
      <c r="A4" s="18">
        <v>1</v>
      </c>
      <c r="B4" s="16" t="s">
        <v>27</v>
      </c>
      <c r="C4" s="14">
        <f>Hoja2!D3+Hoja2!D7</f>
        <v>2000</v>
      </c>
      <c r="D4" s="6">
        <v>1</v>
      </c>
      <c r="E4" s="6">
        <v>0.95</v>
      </c>
      <c r="F4" s="6">
        <v>1</v>
      </c>
      <c r="G4" s="6">
        <v>1.05</v>
      </c>
      <c r="H4" s="6">
        <v>1.1000000000000001</v>
      </c>
      <c r="I4" s="6">
        <v>1</v>
      </c>
      <c r="J4" s="6">
        <v>0.75</v>
      </c>
      <c r="K4" s="6">
        <v>0.87</v>
      </c>
      <c r="L4" s="6">
        <v>1</v>
      </c>
      <c r="M4" s="6">
        <v>0.98</v>
      </c>
      <c r="N4" s="6">
        <v>1</v>
      </c>
      <c r="O4" s="6">
        <f>PRODUCT(D4:N4)</f>
        <v>0.70163651250000003</v>
      </c>
      <c r="P4" s="6">
        <f>Hoja2!K3+Hoja2!K7</f>
        <v>1.1321599045449466</v>
      </c>
      <c r="Q4" s="6">
        <f>O4*P4</f>
        <v>0.79436472701724925</v>
      </c>
      <c r="R4" s="6">
        <v>4</v>
      </c>
      <c r="S4" s="6">
        <f>Q4*R4</f>
        <v>3.177458908068997</v>
      </c>
      <c r="T4" s="6">
        <f>Q4+Q5+Q6+Q7</f>
        <v>5.4863348475519826</v>
      </c>
    </row>
    <row r="5" spans="1:20" x14ac:dyDescent="0.25">
      <c r="A5" s="18"/>
      <c r="B5" s="16"/>
      <c r="C5" s="14"/>
      <c r="D5" s="7">
        <v>1</v>
      </c>
      <c r="E5" s="7">
        <v>0.95</v>
      </c>
      <c r="F5" s="7">
        <v>1</v>
      </c>
      <c r="G5" s="7">
        <v>1.05</v>
      </c>
      <c r="H5" s="7">
        <v>1.1200000000000001</v>
      </c>
      <c r="I5" s="7">
        <v>1</v>
      </c>
      <c r="J5" s="7">
        <v>0.9</v>
      </c>
      <c r="K5" s="7">
        <v>0.9</v>
      </c>
      <c r="L5" s="7">
        <v>0.95</v>
      </c>
      <c r="M5" s="7">
        <v>0.95</v>
      </c>
      <c r="N5" s="7">
        <v>1</v>
      </c>
      <c r="O5" s="7">
        <f>PRODUCT(D5:N5)</f>
        <v>0.81670112999999989</v>
      </c>
      <c r="P5" s="7">
        <f>Hoja2!K4+Hoja2!K8</f>
        <v>1.768999850851479</v>
      </c>
      <c r="Q5" s="7">
        <f>O5*P5</f>
        <v>1.4447441771602343</v>
      </c>
      <c r="R5" s="7">
        <v>3.1</v>
      </c>
      <c r="S5" s="7">
        <f>Q5*R5</f>
        <v>4.4787069491967264</v>
      </c>
      <c r="T5" s="7">
        <f>S4+S5+S6+S7</f>
        <v>18.05111732672059</v>
      </c>
    </row>
    <row r="6" spans="1:20" x14ac:dyDescent="0.25">
      <c r="A6" s="18"/>
      <c r="B6" s="16"/>
      <c r="C6" s="14"/>
      <c r="D6" s="7">
        <v>1</v>
      </c>
      <c r="E6" s="7">
        <v>0.95</v>
      </c>
      <c r="F6" s="7">
        <v>1</v>
      </c>
      <c r="G6" s="7">
        <v>1.05</v>
      </c>
      <c r="H6" s="7">
        <v>1.1499999999999999</v>
      </c>
      <c r="I6" s="7">
        <v>1</v>
      </c>
      <c r="J6" s="7">
        <v>0.9</v>
      </c>
      <c r="K6" s="7">
        <v>0.92</v>
      </c>
      <c r="L6" s="7">
        <v>0.9</v>
      </c>
      <c r="M6" s="7">
        <v>0.9</v>
      </c>
      <c r="N6" s="7">
        <v>1</v>
      </c>
      <c r="O6" s="7">
        <f>PRODUCT(D6:N6)</f>
        <v>0.76935379500000012</v>
      </c>
      <c r="P6" s="7">
        <f>Hoja2!K5+Hoja2!K9</f>
        <v>2.8303997613623664</v>
      </c>
      <c r="Q6" s="7">
        <f>O6*P6</f>
        <v>2.1775787977712313</v>
      </c>
      <c r="R6" s="7">
        <v>3.3</v>
      </c>
      <c r="S6" s="7">
        <f>Q6*R6</f>
        <v>7.1860100326450631</v>
      </c>
      <c r="T6" s="7">
        <f>C4/T4</f>
        <v>364.54209514616218</v>
      </c>
    </row>
    <row r="7" spans="1:20" x14ac:dyDescent="0.25">
      <c r="A7" s="18"/>
      <c r="B7" s="16"/>
      <c r="C7" s="14"/>
      <c r="D7" s="5">
        <v>1</v>
      </c>
      <c r="E7" s="5">
        <v>0.95</v>
      </c>
      <c r="F7" s="5">
        <v>1</v>
      </c>
      <c r="G7" s="5">
        <v>1.1000000000000001</v>
      </c>
      <c r="H7" s="5">
        <v>1.2</v>
      </c>
      <c r="I7" s="5">
        <v>1.1499999999999999</v>
      </c>
      <c r="J7" s="5">
        <v>0.85</v>
      </c>
      <c r="K7" s="5">
        <v>0.92</v>
      </c>
      <c r="L7" s="5">
        <v>0.83</v>
      </c>
      <c r="M7" s="5">
        <v>0.85</v>
      </c>
      <c r="N7" s="5">
        <v>1</v>
      </c>
      <c r="O7" s="5">
        <f>PRODUCT(D7:N7)</f>
        <v>0.79560801209999987</v>
      </c>
      <c r="P7" s="5">
        <f>Hoja2!K6+Hoja2!K10</f>
        <v>1.3444398866471241</v>
      </c>
      <c r="Q7" s="5">
        <f>O7*P7</f>
        <v>1.0696471456032677</v>
      </c>
      <c r="R7" s="5">
        <v>3</v>
      </c>
      <c r="S7" s="5">
        <f>Q7*R7</f>
        <v>3.2089414368098028</v>
      </c>
      <c r="T7" s="5">
        <f>(T5/C4)*1000</f>
        <v>9.0255586633602949</v>
      </c>
    </row>
    <row r="8" spans="1:20" x14ac:dyDescent="0.25">
      <c r="A8" s="16">
        <v>2</v>
      </c>
      <c r="B8" s="16" t="s">
        <v>28</v>
      </c>
      <c r="C8" s="14">
        <f>Hoja2!D19+Hoja2!D15+Hoja2!D23</f>
        <v>2100</v>
      </c>
      <c r="D8" s="6">
        <v>0.9</v>
      </c>
      <c r="E8" s="6">
        <v>1</v>
      </c>
      <c r="F8" s="6">
        <v>1</v>
      </c>
      <c r="G8" s="6">
        <v>1</v>
      </c>
      <c r="H8" s="6">
        <v>0.95</v>
      </c>
      <c r="I8" s="6">
        <v>0.98</v>
      </c>
      <c r="J8" s="6">
        <v>1.35</v>
      </c>
      <c r="K8" s="6">
        <v>1.2</v>
      </c>
      <c r="L8" s="6">
        <v>1</v>
      </c>
      <c r="M8" s="6">
        <v>1</v>
      </c>
      <c r="N8" s="6">
        <v>1</v>
      </c>
      <c r="O8" s="6">
        <f>PRODUCT(D8:N8)</f>
        <v>1.3573979999999999</v>
      </c>
      <c r="P8" s="6">
        <f>Hoja2!K15+Hoja2!K19+Hoja2!K23</f>
        <v>1.188767899772194</v>
      </c>
      <c r="Q8" s="6">
        <f>O8*P8</f>
        <v>1.6136311696149765</v>
      </c>
      <c r="R8" s="6">
        <v>4.5</v>
      </c>
      <c r="S8" s="6">
        <f>Q8*R8</f>
        <v>7.2613402632673942</v>
      </c>
      <c r="T8" s="6">
        <f>Q8+Q9+Q10+Q11</f>
        <v>7.8595937680613215</v>
      </c>
    </row>
    <row r="9" spans="1:20" x14ac:dyDescent="0.25">
      <c r="A9" s="16"/>
      <c r="B9" s="16"/>
      <c r="C9" s="14"/>
      <c r="D9" s="7">
        <v>0.9</v>
      </c>
      <c r="E9" s="7">
        <v>1</v>
      </c>
      <c r="F9" s="7">
        <v>1</v>
      </c>
      <c r="G9" s="7">
        <v>1</v>
      </c>
      <c r="H9" s="7">
        <v>0.9</v>
      </c>
      <c r="I9" s="7">
        <v>0.95</v>
      </c>
      <c r="J9" s="7">
        <v>1.1499999999999999</v>
      </c>
      <c r="K9" s="7">
        <v>1.1499999999999999</v>
      </c>
      <c r="L9" s="7">
        <v>1.05</v>
      </c>
      <c r="M9" s="7">
        <v>1</v>
      </c>
      <c r="N9" s="7">
        <v>1.1499999999999999</v>
      </c>
      <c r="O9" s="7">
        <f>PRODUCT(D9:N9)</f>
        <v>1.2288289781249995</v>
      </c>
      <c r="P9" s="7">
        <f>Hoja2!K16+Hoja2!K20+Hoja2!K24</f>
        <v>1.8574498433940532</v>
      </c>
      <c r="Q9" s="7">
        <f>O9*P9</f>
        <v>2.2824881929763547</v>
      </c>
      <c r="R9" s="7">
        <v>4.0999999999999996</v>
      </c>
      <c r="S9" s="7">
        <f>Q9*R9</f>
        <v>9.3582015912030538</v>
      </c>
      <c r="T9" s="7">
        <f>S8+S9+S10+S11</f>
        <v>36.182243989771116</v>
      </c>
    </row>
    <row r="10" spans="1:20" x14ac:dyDescent="0.25">
      <c r="A10" s="16"/>
      <c r="B10" s="16"/>
      <c r="C10" s="14"/>
      <c r="D10" s="7">
        <v>0.9</v>
      </c>
      <c r="E10" s="7">
        <v>1</v>
      </c>
      <c r="F10" s="7">
        <v>1</v>
      </c>
      <c r="G10" s="7">
        <v>1</v>
      </c>
      <c r="H10" s="7">
        <v>0.85</v>
      </c>
      <c r="I10" s="7">
        <v>0.7</v>
      </c>
      <c r="J10" s="7">
        <v>1.1499999999999999</v>
      </c>
      <c r="K10" s="7">
        <v>1.1000000000000001</v>
      </c>
      <c r="L10" s="7">
        <v>1.1000000000000001</v>
      </c>
      <c r="M10" s="7">
        <v>1</v>
      </c>
      <c r="N10" s="7">
        <v>1.1499999999999999</v>
      </c>
      <c r="O10" s="7">
        <f>PRODUCT(D10:N10)</f>
        <v>0.85692048750000005</v>
      </c>
      <c r="P10" s="7">
        <f>Hoja2!K17+Hoja2!K21+Hoja2!K25</f>
        <v>2.971919749430485</v>
      </c>
      <c r="Q10" s="7">
        <f>O10*P10</f>
        <v>2.5466989204928492</v>
      </c>
      <c r="R10" s="7">
        <v>4.9000000000000004</v>
      </c>
      <c r="S10" s="7">
        <f>Q10*R10</f>
        <v>12.478824710414962</v>
      </c>
      <c r="T10" s="7">
        <f>C8/T8</f>
        <v>267.1893817888751</v>
      </c>
    </row>
    <row r="11" spans="1:20" x14ac:dyDescent="0.25">
      <c r="A11" s="16"/>
      <c r="B11" s="16"/>
      <c r="C11" s="14"/>
      <c r="D11" s="5">
        <v>0.8</v>
      </c>
      <c r="E11" s="5">
        <v>1</v>
      </c>
      <c r="F11" s="5">
        <v>1</v>
      </c>
      <c r="G11" s="5">
        <v>1</v>
      </c>
      <c r="H11" s="5">
        <v>0.8</v>
      </c>
      <c r="I11" s="5">
        <v>0.9</v>
      </c>
      <c r="J11" s="5">
        <v>1.2</v>
      </c>
      <c r="K11" s="5">
        <v>1.1000000000000001</v>
      </c>
      <c r="L11" s="5">
        <v>1.2</v>
      </c>
      <c r="M11" s="5">
        <v>1</v>
      </c>
      <c r="N11" s="5">
        <v>1.1000000000000001</v>
      </c>
      <c r="O11" s="5">
        <f>PRODUCT(D11:N11)</f>
        <v>1.0036224000000002</v>
      </c>
      <c r="P11" s="5">
        <f>Hoja2!K18+Hoja2!K22+Hoja2!K26</f>
        <v>1.4116618809794803</v>
      </c>
      <c r="Q11" s="5">
        <f>O11*P11</f>
        <v>1.4167754849771408</v>
      </c>
      <c r="R11" s="5">
        <v>5</v>
      </c>
      <c r="S11" s="5">
        <f>Q11*R11</f>
        <v>7.0838774248857037</v>
      </c>
      <c r="T11" s="5">
        <f>(T9/C8)*1000</f>
        <v>17.229639995129101</v>
      </c>
    </row>
    <row r="12" spans="1:20" x14ac:dyDescent="0.25">
      <c r="A12" s="16">
        <v>3</v>
      </c>
      <c r="B12" s="16" t="s">
        <v>29</v>
      </c>
      <c r="C12" s="14">
        <f>Hoja2!D31+Hoja2!D35</f>
        <v>2050</v>
      </c>
      <c r="D12" s="6">
        <v>1.1000000000000001</v>
      </c>
      <c r="E12" s="6">
        <v>1.1000000000000001</v>
      </c>
      <c r="F12" s="6">
        <v>1.1000000000000001</v>
      </c>
      <c r="G12" s="6">
        <v>1</v>
      </c>
      <c r="H12" s="6">
        <v>1.1000000000000001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f>PRODUCT(D12:N12)</f>
        <v>1.4641000000000006</v>
      </c>
      <c r="P12" s="6">
        <f>Hoja2!K31+Hoja2!K35</f>
        <v>1.1604639021585703</v>
      </c>
      <c r="Q12" s="6">
        <f>O12*P12</f>
        <v>1.6990351991503636</v>
      </c>
      <c r="R12" s="6">
        <v>3</v>
      </c>
      <c r="S12" s="6">
        <f>Q12*R12</f>
        <v>5.0971055974510904</v>
      </c>
      <c r="T12" s="6">
        <f>Q12+Q13+Q14+Q15</f>
        <v>13.706072896782333</v>
      </c>
    </row>
    <row r="13" spans="1:20" x14ac:dyDescent="0.25">
      <c r="A13" s="16"/>
      <c r="B13" s="16"/>
      <c r="C13" s="14"/>
      <c r="D13" s="7">
        <v>1.1000000000000001</v>
      </c>
      <c r="E13" s="7">
        <v>1.05</v>
      </c>
      <c r="F13" s="7">
        <v>1.1000000000000001</v>
      </c>
      <c r="G13" s="7">
        <v>1</v>
      </c>
      <c r="H13" s="7">
        <v>1.1200000000000001</v>
      </c>
      <c r="I13" s="7">
        <v>1</v>
      </c>
      <c r="J13" s="7">
        <v>1</v>
      </c>
      <c r="K13" s="7">
        <v>1</v>
      </c>
      <c r="L13" s="7">
        <v>0.95</v>
      </c>
      <c r="M13" s="7">
        <v>1.02</v>
      </c>
      <c r="N13" s="7">
        <v>1.1499999999999999</v>
      </c>
      <c r="O13" s="7">
        <f>PRODUCT(D13:N13)</f>
        <v>1.5856754760000005</v>
      </c>
      <c r="P13" s="7">
        <f>Hoja2!K32+Hoja2!K36</f>
        <v>1.8132248471227661</v>
      </c>
      <c r="Q13" s="7">
        <f>O13*P13</f>
        <v>2.8751861725564201</v>
      </c>
      <c r="R13" s="7">
        <v>3.1</v>
      </c>
      <c r="S13" s="7">
        <f>Q13*R13</f>
        <v>8.9130771349249027</v>
      </c>
      <c r="T13" s="7">
        <f>S12+S13+S14+S15</f>
        <v>42.051493846417955</v>
      </c>
    </row>
    <row r="14" spans="1:20" x14ac:dyDescent="0.25">
      <c r="A14" s="16"/>
      <c r="B14" s="16"/>
      <c r="C14" s="14"/>
      <c r="D14" s="7">
        <v>1.1000000000000001</v>
      </c>
      <c r="E14" s="7">
        <v>1.05</v>
      </c>
      <c r="F14" s="7">
        <v>1.1000000000000001</v>
      </c>
      <c r="G14" s="7">
        <v>1</v>
      </c>
      <c r="H14" s="7">
        <v>1.1499999999999999</v>
      </c>
      <c r="I14" s="7">
        <v>1.1000000000000001</v>
      </c>
      <c r="J14" s="7">
        <v>1</v>
      </c>
      <c r="K14" s="7">
        <v>1</v>
      </c>
      <c r="L14" s="7">
        <v>0.9</v>
      </c>
      <c r="M14" s="7">
        <v>1.1499999999999999</v>
      </c>
      <c r="N14" s="7">
        <v>1.1499999999999999</v>
      </c>
      <c r="O14" s="7">
        <f>PRODUCT(D14:N14)</f>
        <v>1.9129489706250002</v>
      </c>
      <c r="P14" s="7">
        <f>Hoja2!K33+Hoja2!K37</f>
        <v>2.9011597553964261</v>
      </c>
      <c r="Q14" s="7">
        <f>O14*P14</f>
        <v>5.5497705677042708</v>
      </c>
      <c r="R14" s="7">
        <v>2.6</v>
      </c>
      <c r="S14" s="7">
        <f>Q14*R14</f>
        <v>14.429403476031105</v>
      </c>
      <c r="T14" s="7">
        <f>C12/T12</f>
        <v>149.56873609517007</v>
      </c>
    </row>
    <row r="15" spans="1:20" x14ac:dyDescent="0.25">
      <c r="A15" s="16"/>
      <c r="B15" s="16"/>
      <c r="C15" s="14"/>
      <c r="D15" s="5">
        <v>1.3</v>
      </c>
      <c r="E15" s="5">
        <v>1.1499999999999999</v>
      </c>
      <c r="F15" s="5">
        <v>1.1499999999999999</v>
      </c>
      <c r="G15" s="5">
        <v>1</v>
      </c>
      <c r="H15" s="5">
        <v>1.2</v>
      </c>
      <c r="I15" s="5">
        <v>1.1499999999999999</v>
      </c>
      <c r="J15" s="5">
        <v>1</v>
      </c>
      <c r="K15" s="5">
        <v>1</v>
      </c>
      <c r="L15" s="5">
        <v>0.83</v>
      </c>
      <c r="M15" s="5">
        <v>1.2</v>
      </c>
      <c r="N15" s="5">
        <v>1.1000000000000001</v>
      </c>
      <c r="O15" s="5">
        <f>PRODUCT(D15:N15)</f>
        <v>2.5993822139999994</v>
      </c>
      <c r="P15" s="5">
        <f>Hoja2!K34+Hoja2!K38</f>
        <v>1.3780508838133021</v>
      </c>
      <c r="Q15" s="5">
        <f>O15*P15</f>
        <v>3.5820809573712773</v>
      </c>
      <c r="R15" s="5">
        <v>3.8</v>
      </c>
      <c r="S15" s="5">
        <f>Q15*R15</f>
        <v>13.611907638010853</v>
      </c>
      <c r="T15" s="5">
        <f>(T13/C12)*1000</f>
        <v>20.512923827520954</v>
      </c>
    </row>
    <row r="16" spans="1:20" x14ac:dyDescent="0.25">
      <c r="A16" s="16">
        <v>4</v>
      </c>
      <c r="B16" s="16" t="s">
        <v>30</v>
      </c>
      <c r="C16" s="14">
        <f>Hoja2!D43</f>
        <v>1300</v>
      </c>
      <c r="D16" s="6">
        <v>1</v>
      </c>
      <c r="E16" s="6">
        <v>1</v>
      </c>
      <c r="F16" s="6">
        <v>1.1000000000000001</v>
      </c>
      <c r="G16" s="6">
        <v>1.05</v>
      </c>
      <c r="H16" s="6">
        <v>1</v>
      </c>
      <c r="I16" s="6">
        <v>0.98</v>
      </c>
      <c r="J16" s="6">
        <v>0.75</v>
      </c>
      <c r="K16" s="6">
        <v>1.2</v>
      </c>
      <c r="L16" s="6">
        <v>1</v>
      </c>
      <c r="M16" s="6">
        <v>1</v>
      </c>
      <c r="N16" s="6">
        <v>1</v>
      </c>
      <c r="O16" s="6">
        <f>PRODUCT(D16:N16)</f>
        <v>1.0187100000000002</v>
      </c>
      <c r="P16" s="6">
        <f>Hoja2!K43</f>
        <v>0.73590393795421538</v>
      </c>
      <c r="Q16" s="6">
        <f>O16*P16</f>
        <v>0.74967270063333891</v>
      </c>
      <c r="R16" s="6">
        <v>3.2</v>
      </c>
      <c r="S16" s="6">
        <f>Q16*R16</f>
        <v>2.3989526420266847</v>
      </c>
      <c r="T16" s="6">
        <f>Q16+Q17+Q18+Q19</f>
        <v>5.4568177110433052</v>
      </c>
    </row>
    <row r="17" spans="1:20" x14ac:dyDescent="0.25">
      <c r="A17" s="16"/>
      <c r="B17" s="16"/>
      <c r="C17" s="14"/>
      <c r="D17" s="7">
        <v>1</v>
      </c>
      <c r="E17" s="7">
        <v>1</v>
      </c>
      <c r="F17" s="7">
        <v>1.1000000000000001</v>
      </c>
      <c r="G17" s="7">
        <v>1.05</v>
      </c>
      <c r="H17" s="7">
        <v>1</v>
      </c>
      <c r="I17" s="7">
        <v>0.95</v>
      </c>
      <c r="J17" s="7">
        <v>0.9</v>
      </c>
      <c r="K17" s="7">
        <v>1.1499999999999999</v>
      </c>
      <c r="L17" s="7">
        <v>1</v>
      </c>
      <c r="M17" s="7">
        <v>1.02</v>
      </c>
      <c r="N17" s="7">
        <v>1.1499999999999999</v>
      </c>
      <c r="O17" s="7">
        <f>PRODUCT(D17:N17)</f>
        <v>1.3321218487500002</v>
      </c>
      <c r="P17" s="7">
        <f>Hoja2!K44</f>
        <v>1.1498499030534615</v>
      </c>
      <c r="Q17" s="7">
        <f>O17*P17</f>
        <v>1.5317401786405855</v>
      </c>
      <c r="R17" s="7">
        <v>3.8</v>
      </c>
      <c r="S17" s="7">
        <f>Q17*R17</f>
        <v>5.820612678834225</v>
      </c>
      <c r="T17" s="7">
        <f>S16+S17+S18+S19</f>
        <v>20.175821609118557</v>
      </c>
    </row>
    <row r="18" spans="1:20" x14ac:dyDescent="0.25">
      <c r="A18" s="16"/>
      <c r="B18" s="16"/>
      <c r="C18" s="14"/>
      <c r="D18" s="7">
        <v>1</v>
      </c>
      <c r="E18" s="7">
        <v>1</v>
      </c>
      <c r="F18" s="7">
        <v>1.1000000000000001</v>
      </c>
      <c r="G18" s="7">
        <v>1.05</v>
      </c>
      <c r="H18" s="7">
        <v>1</v>
      </c>
      <c r="I18" s="7">
        <v>0.7</v>
      </c>
      <c r="J18" s="7">
        <v>0.9</v>
      </c>
      <c r="K18" s="7">
        <v>1.1000000000000001</v>
      </c>
      <c r="L18" s="7">
        <v>1</v>
      </c>
      <c r="M18" s="7">
        <v>1.1499999999999999</v>
      </c>
      <c r="N18" s="7">
        <v>1.1499999999999999</v>
      </c>
      <c r="O18" s="7">
        <f>PRODUCT(D18:N18)</f>
        <v>1.0585488375000001</v>
      </c>
      <c r="P18" s="7">
        <f>Hoja2!K49</f>
        <v>1.8397598448855381</v>
      </c>
      <c r="Q18" s="7">
        <f>O18*P18</f>
        <v>1.9474756450827668</v>
      </c>
      <c r="R18" s="7">
        <v>4.5</v>
      </c>
      <c r="S18" s="7">
        <f>Q18*R18</f>
        <v>8.7636404028724506</v>
      </c>
      <c r="T18" s="7">
        <f>C16/T16</f>
        <v>238.23408969097653</v>
      </c>
    </row>
    <row r="19" spans="1:20" x14ac:dyDescent="0.25">
      <c r="A19" s="16"/>
      <c r="B19" s="16"/>
      <c r="C19" s="14"/>
      <c r="D19" s="5">
        <v>1</v>
      </c>
      <c r="E19" s="5">
        <v>1</v>
      </c>
      <c r="F19" s="5">
        <v>1.1499999999999999</v>
      </c>
      <c r="G19" s="5">
        <v>1.1000000000000001</v>
      </c>
      <c r="H19" s="5">
        <v>1</v>
      </c>
      <c r="I19" s="5">
        <v>0.9</v>
      </c>
      <c r="J19" s="5">
        <v>0.85</v>
      </c>
      <c r="K19" s="5">
        <v>1.1000000000000001</v>
      </c>
      <c r="L19" s="5">
        <v>1</v>
      </c>
      <c r="M19" s="5">
        <v>1.2</v>
      </c>
      <c r="N19" s="5">
        <v>1.1000000000000001</v>
      </c>
      <c r="O19" s="5">
        <f>PRODUCT(D19:N19)</f>
        <v>1.4051366999999999</v>
      </c>
      <c r="P19" s="5">
        <f>Hoja2!K50</f>
        <v>0.87388592632063067</v>
      </c>
      <c r="Q19" s="5">
        <f>O19*P19</f>
        <v>1.227929186686614</v>
      </c>
      <c r="R19" s="5">
        <v>2.6</v>
      </c>
      <c r="S19" s="5">
        <f>Q19*R19</f>
        <v>3.1926158853851967</v>
      </c>
      <c r="T19" s="5">
        <f>(T17/C16)*1000</f>
        <v>15.519862776245045</v>
      </c>
    </row>
    <row r="20" spans="1:20" x14ac:dyDescent="0.25">
      <c r="C20" s="3">
        <f>C4+C8+C12+C16</f>
        <v>7450</v>
      </c>
      <c r="D20" s="15" t="s">
        <v>31</v>
      </c>
      <c r="E20" s="15"/>
      <c r="Q20" s="6">
        <f>Q4+Q8+Q12+Q16</f>
        <v>4.8567037964159292</v>
      </c>
      <c r="S20" s="6">
        <f>S4+S8+S12+S16</f>
        <v>17.934857410814168</v>
      </c>
    </row>
    <row r="21" spans="1:20" x14ac:dyDescent="0.25">
      <c r="A21" s="17" t="s">
        <v>34</v>
      </c>
      <c r="B21" s="17"/>
      <c r="C21" s="2">
        <f>POWER(C20/1000,1.05)*3.2</f>
        <v>26.358097777687039</v>
      </c>
      <c r="D21" s="16" t="s">
        <v>32</v>
      </c>
      <c r="E21" s="16"/>
      <c r="Q21" s="7">
        <f>Q5+Q9+Q13+Q17</f>
        <v>8.1341587213335949</v>
      </c>
      <c r="S21" s="7">
        <f>S5+S9+S13+S17</f>
        <v>28.570598354158903</v>
      </c>
    </row>
    <row r="22" spans="1:20" x14ac:dyDescent="0.25">
      <c r="A22" s="17"/>
      <c r="B22" s="17"/>
      <c r="C22" s="2">
        <f>C20/C21</f>
        <v>282.6455862951787</v>
      </c>
      <c r="D22" s="16" t="s">
        <v>33</v>
      </c>
      <c r="E22" s="16"/>
      <c r="Q22" s="7">
        <f>Q6+Q10+Q14+Q18</f>
        <v>12.221523931051118</v>
      </c>
      <c r="S22" s="7">
        <f>S6+S10+S14+S18</f>
        <v>42.857878621963579</v>
      </c>
    </row>
    <row r="23" spans="1:20" x14ac:dyDescent="0.25">
      <c r="H23" s="10" t="s">
        <v>35</v>
      </c>
      <c r="I23" s="10"/>
      <c r="Q23" s="5">
        <f>Q7+Q11+Q15+Q19</f>
        <v>7.2964327746382995</v>
      </c>
      <c r="S23" s="5">
        <f>S7+S11+S15+S19</f>
        <v>27.097342385091558</v>
      </c>
    </row>
    <row r="24" spans="1:20" x14ac:dyDescent="0.25">
      <c r="H24" s="9" t="s">
        <v>36</v>
      </c>
      <c r="I24" s="9">
        <v>16</v>
      </c>
      <c r="Q24" s="11">
        <f>Q20+Q21+Q22+Q23</f>
        <v>32.508819223438941</v>
      </c>
      <c r="R24" s="11">
        <f>2.5*POWER(Q24,0.38)</f>
        <v>9.3864303723751412</v>
      </c>
      <c r="S24" s="11">
        <f>SUM(S20:S23)</f>
        <v>116.46067677202822</v>
      </c>
    </row>
    <row r="25" spans="1:20" x14ac:dyDescent="0.25">
      <c r="H25" s="9" t="s">
        <v>37</v>
      </c>
      <c r="I25" s="9">
        <v>25</v>
      </c>
      <c r="Q25" s="12"/>
      <c r="R25" s="12"/>
      <c r="S25" s="12"/>
    </row>
    <row r="26" spans="1:20" x14ac:dyDescent="0.25">
      <c r="H26" s="9" t="s">
        <v>38</v>
      </c>
      <c r="I26" s="9">
        <v>40</v>
      </c>
      <c r="Q26" s="12"/>
      <c r="R26" s="12"/>
      <c r="S26" s="12"/>
    </row>
    <row r="27" spans="1:20" x14ac:dyDescent="0.25">
      <c r="H27" s="9" t="s">
        <v>39</v>
      </c>
      <c r="I27" s="9">
        <v>19</v>
      </c>
      <c r="Q27" s="13"/>
      <c r="R27" s="13"/>
      <c r="S27" s="13"/>
    </row>
  </sheetData>
  <mergeCells count="36">
    <mergeCell ref="D2:E2"/>
    <mergeCell ref="F2:I2"/>
    <mergeCell ref="J2:K2"/>
    <mergeCell ref="L2:N2"/>
    <mergeCell ref="P1:T1"/>
    <mergeCell ref="K1:O1"/>
    <mergeCell ref="A1:J1"/>
    <mergeCell ref="A4:A7"/>
    <mergeCell ref="A8:A11"/>
    <mergeCell ref="C4:C7"/>
    <mergeCell ref="C8:C11"/>
    <mergeCell ref="O2:O3"/>
    <mergeCell ref="P2:P3"/>
    <mergeCell ref="Q2:Q3"/>
    <mergeCell ref="R2:R3"/>
    <mergeCell ref="S2:S3"/>
    <mergeCell ref="T2:T3"/>
    <mergeCell ref="A2:A3"/>
    <mergeCell ref="B2:B3"/>
    <mergeCell ref="C2:C3"/>
    <mergeCell ref="A21:B22"/>
    <mergeCell ref="A12:A15"/>
    <mergeCell ref="A16:A19"/>
    <mergeCell ref="B4:B7"/>
    <mergeCell ref="B8:B11"/>
    <mergeCell ref="B12:B15"/>
    <mergeCell ref="B16:B19"/>
    <mergeCell ref="H23:I23"/>
    <mergeCell ref="S24:S27"/>
    <mergeCell ref="R24:R27"/>
    <mergeCell ref="Q24:Q27"/>
    <mergeCell ref="C12:C15"/>
    <mergeCell ref="C16:C19"/>
    <mergeCell ref="D20:E20"/>
    <mergeCell ref="D21:E21"/>
    <mergeCell ref="D22:E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workbookViewId="0">
      <selection activeCell="L16" sqref="L16"/>
    </sheetView>
  </sheetViews>
  <sheetFormatPr baseColWidth="10" defaultRowHeight="15" x14ac:dyDescent="0.25"/>
  <cols>
    <col min="11" max="11" width="21.7109375" customWidth="1"/>
    <col min="12" max="12" width="21.5703125" customWidth="1"/>
    <col min="13" max="13" width="13.7109375" customWidth="1"/>
  </cols>
  <sheetData>
    <row r="1" spans="1:13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21" t="s">
        <v>40</v>
      </c>
      <c r="K1" s="21"/>
      <c r="L1" s="21" t="s">
        <v>41</v>
      </c>
      <c r="M1" s="21"/>
    </row>
    <row r="2" spans="1:13" ht="34.5" customHeight="1" x14ac:dyDescent="0.25">
      <c r="A2" s="3" t="s">
        <v>42</v>
      </c>
      <c r="B2" s="3" t="s">
        <v>43</v>
      </c>
      <c r="C2" s="3" t="s">
        <v>44</v>
      </c>
      <c r="D2" s="3" t="s">
        <v>45</v>
      </c>
      <c r="E2" s="22" t="s">
        <v>46</v>
      </c>
      <c r="F2" s="22" t="s">
        <v>47</v>
      </c>
      <c r="G2" s="22" t="s">
        <v>48</v>
      </c>
      <c r="H2" s="22" t="s">
        <v>49</v>
      </c>
      <c r="I2" s="22" t="s">
        <v>50</v>
      </c>
      <c r="J2" s="22" t="s">
        <v>51</v>
      </c>
      <c r="K2" s="4" t="s">
        <v>61</v>
      </c>
      <c r="L2" s="4" t="s">
        <v>62</v>
      </c>
      <c r="M2" s="1" t="s">
        <v>52</v>
      </c>
    </row>
    <row r="3" spans="1:13" x14ac:dyDescent="0.25">
      <c r="A3" s="16">
        <v>1</v>
      </c>
      <c r="B3" s="16">
        <v>1</v>
      </c>
      <c r="C3" s="16" t="s">
        <v>54</v>
      </c>
      <c r="D3" s="23">
        <v>1100</v>
      </c>
      <c r="E3" s="22"/>
      <c r="F3" s="22">
        <v>0.85</v>
      </c>
      <c r="G3" s="22">
        <v>1</v>
      </c>
      <c r="H3" s="22">
        <v>1.05</v>
      </c>
      <c r="I3" s="22">
        <v>1</v>
      </c>
      <c r="J3" s="22">
        <f>F3*G3*H3*I3</f>
        <v>0.89249999999999996</v>
      </c>
      <c r="K3" s="22">
        <f>(D3/Hoja1!C22)*Hoja1!I24/100</f>
        <v>0.62268794749972067</v>
      </c>
      <c r="L3" s="22">
        <f>K3*J3</f>
        <v>0.55574899314350068</v>
      </c>
      <c r="M3" s="22">
        <f>L3*Hoja1!O4</f>
        <v>0.38993378537459222</v>
      </c>
    </row>
    <row r="4" spans="1:13" x14ac:dyDescent="0.25">
      <c r="A4" s="16"/>
      <c r="B4" s="16"/>
      <c r="C4" s="16"/>
      <c r="D4" s="23"/>
      <c r="E4" s="24"/>
      <c r="F4" s="24">
        <v>0.85</v>
      </c>
      <c r="G4" s="24">
        <v>1.2</v>
      </c>
      <c r="H4" s="24">
        <v>1.05</v>
      </c>
      <c r="I4" s="24">
        <v>1.05</v>
      </c>
      <c r="J4" s="24">
        <f>F4*G4*H4*I4</f>
        <v>1.1245500000000002</v>
      </c>
      <c r="K4" s="24">
        <f>(D3/Hoja1!C22)*Hoja1!I25/100</f>
        <v>0.97294991796831354</v>
      </c>
      <c r="L4" s="24">
        <f>K4*J4</f>
        <v>1.0941308302512671</v>
      </c>
      <c r="M4" s="24">
        <f>L4*Hoja1!O5</f>
        <v>0.89357788543404792</v>
      </c>
    </row>
    <row r="5" spans="1:13" x14ac:dyDescent="0.25">
      <c r="A5" s="16"/>
      <c r="B5" s="16"/>
      <c r="C5" s="16"/>
      <c r="D5" s="23"/>
      <c r="E5" s="24"/>
      <c r="F5" s="24">
        <v>0.85</v>
      </c>
      <c r="G5" s="24">
        <v>1.2</v>
      </c>
      <c r="H5" s="24">
        <v>1.1499999999999999</v>
      </c>
      <c r="I5" s="24">
        <v>1.1000000000000001</v>
      </c>
      <c r="J5" s="24">
        <f>F5*G5*H5*I5</f>
        <v>1.2903</v>
      </c>
      <c r="K5" s="24">
        <f>(D3/Hoja1!C22)*Hoja1!I26/100</f>
        <v>1.5567198687493016</v>
      </c>
      <c r="L5" s="24">
        <f>K5*J5</f>
        <v>2.0086356466472237</v>
      </c>
      <c r="M5" s="24">
        <f>L5*Hoja1!O6</f>
        <v>1.5453514575203209</v>
      </c>
    </row>
    <row r="6" spans="1:13" x14ac:dyDescent="0.25">
      <c r="A6" s="16"/>
      <c r="B6" s="16"/>
      <c r="C6" s="16"/>
      <c r="D6" s="23"/>
      <c r="E6" s="8"/>
      <c r="F6" s="8">
        <v>0.85</v>
      </c>
      <c r="G6" s="8">
        <v>1.2</v>
      </c>
      <c r="H6" s="8">
        <v>1.1499999999999999</v>
      </c>
      <c r="I6" s="8">
        <v>1.1000000000000001</v>
      </c>
      <c r="J6" s="8">
        <f>F6*G6*H6*I6</f>
        <v>1.2903</v>
      </c>
      <c r="K6" s="8">
        <f>(D3/Hoja1!C22)*Hoja1!I27/100</f>
        <v>0.73944193765591837</v>
      </c>
      <c r="L6" s="8">
        <f>K6*J6</f>
        <v>0.95410193215743144</v>
      </c>
      <c r="M6" s="8">
        <f>L6*Hoja1!O7</f>
        <v>0.75909114158454294</v>
      </c>
    </row>
    <row r="7" spans="1:13" x14ac:dyDescent="0.25">
      <c r="A7" s="16">
        <v>1</v>
      </c>
      <c r="B7" s="16">
        <v>2</v>
      </c>
      <c r="C7" s="16" t="s">
        <v>55</v>
      </c>
      <c r="D7" s="23">
        <v>900</v>
      </c>
      <c r="E7" s="22"/>
      <c r="F7" s="22">
        <v>1</v>
      </c>
      <c r="G7" s="22">
        <v>1</v>
      </c>
      <c r="H7" s="22">
        <v>1.05</v>
      </c>
      <c r="I7" s="22">
        <v>1</v>
      </c>
      <c r="J7" s="22">
        <f>F7*G7*H7*I7</f>
        <v>1.05</v>
      </c>
      <c r="K7" s="22">
        <f>(D7/Hoja1!C22)*Hoja1!I24/100</f>
        <v>0.50947195704522596</v>
      </c>
      <c r="L7" s="22">
        <f>K7*J7</f>
        <v>0.5349455548974873</v>
      </c>
      <c r="M7" s="22">
        <f>L7*Hoja1!O4</f>
        <v>0.3753373335156503</v>
      </c>
    </row>
    <row r="8" spans="1:13" x14ac:dyDescent="0.25">
      <c r="A8" s="16"/>
      <c r="B8" s="16"/>
      <c r="C8" s="16"/>
      <c r="D8" s="23"/>
      <c r="E8" s="24"/>
      <c r="F8" s="24">
        <v>1</v>
      </c>
      <c r="G8" s="24">
        <v>1.2</v>
      </c>
      <c r="H8" s="24">
        <v>1.05</v>
      </c>
      <c r="I8" s="24">
        <v>0.98</v>
      </c>
      <c r="J8" s="24">
        <f>F8*G8*H8*I8</f>
        <v>1.2347999999999999</v>
      </c>
      <c r="K8" s="24">
        <f>(D7/Hoja1!C22)*Hoja1!I25/100</f>
        <v>0.79604993288316561</v>
      </c>
      <c r="L8" s="24">
        <f>K8*J8</f>
        <v>0.98296245712413277</v>
      </c>
      <c r="M8" s="24">
        <f>L8*Hoja1!O5</f>
        <v>0.8027865494808557</v>
      </c>
    </row>
    <row r="9" spans="1:13" x14ac:dyDescent="0.25">
      <c r="A9" s="16"/>
      <c r="B9" s="16"/>
      <c r="C9" s="16"/>
      <c r="D9" s="23"/>
      <c r="E9" s="24"/>
      <c r="F9" s="24">
        <v>1</v>
      </c>
      <c r="G9" s="24">
        <v>1.2</v>
      </c>
      <c r="H9" s="24">
        <v>1.1499999999999999</v>
      </c>
      <c r="I9" s="24">
        <v>0.92</v>
      </c>
      <c r="J9" s="24">
        <f>F9*G9*H9*I9</f>
        <v>1.2696000000000001</v>
      </c>
      <c r="K9" s="24">
        <f>(D7/Hoja1!C22)*Hoja1!I26/100</f>
        <v>1.2736798926130648</v>
      </c>
      <c r="L9" s="24">
        <f>K9*J9</f>
        <v>1.6170639916615472</v>
      </c>
      <c r="M9" s="24">
        <f>L9*Hoja1!O6</f>
        <v>1.2440943187426599</v>
      </c>
    </row>
    <row r="10" spans="1:13" x14ac:dyDescent="0.25">
      <c r="A10" s="16"/>
      <c r="B10" s="16"/>
      <c r="C10" s="16"/>
      <c r="D10" s="23"/>
      <c r="E10" s="8"/>
      <c r="F10" s="8">
        <v>1</v>
      </c>
      <c r="G10" s="8">
        <v>1.2</v>
      </c>
      <c r="H10" s="8">
        <v>1.1499999999999999</v>
      </c>
      <c r="I10" s="8">
        <v>0.92</v>
      </c>
      <c r="J10" s="8">
        <f>F10*G10*H10*I10</f>
        <v>1.2696000000000001</v>
      </c>
      <c r="K10" s="8">
        <f>(D7/Hoja1!C22)*Hoja1!I27/100</f>
        <v>0.60499794899120585</v>
      </c>
      <c r="L10" s="8">
        <f>K10*J10</f>
        <v>0.768105396039235</v>
      </c>
      <c r="M10" s="8">
        <f>L10*Hoja1!O7</f>
        <v>0.61111080722605893</v>
      </c>
    </row>
    <row r="11" spans="1:13" x14ac:dyDescent="0.25">
      <c r="A11" s="16">
        <v>1</v>
      </c>
      <c r="B11" s="16" t="s">
        <v>53</v>
      </c>
      <c r="C11" s="16"/>
      <c r="D11" s="23">
        <f>D3+D7</f>
        <v>2000</v>
      </c>
      <c r="E11" s="22"/>
      <c r="F11" s="22"/>
      <c r="G11" s="22"/>
      <c r="H11" s="22"/>
      <c r="I11" s="22"/>
      <c r="J11" s="22"/>
      <c r="K11" s="22">
        <f>K3+K7</f>
        <v>1.1321599045449466</v>
      </c>
      <c r="L11" s="22">
        <f>L3+L7</f>
        <v>1.090694548040988</v>
      </c>
      <c r="M11" s="22">
        <f>M3+M7</f>
        <v>0.76527111889024257</v>
      </c>
    </row>
    <row r="12" spans="1:13" x14ac:dyDescent="0.25">
      <c r="A12" s="16"/>
      <c r="B12" s="16"/>
      <c r="C12" s="16"/>
      <c r="D12" s="23"/>
      <c r="E12" s="24"/>
      <c r="F12" s="24"/>
      <c r="G12" s="24"/>
      <c r="H12" s="24"/>
      <c r="I12" s="24"/>
      <c r="J12" s="24"/>
      <c r="K12" s="24">
        <f>K4+K8</f>
        <v>1.768999850851479</v>
      </c>
      <c r="L12" s="24">
        <f>L4+L8</f>
        <v>2.0770932873754</v>
      </c>
      <c r="M12" s="24">
        <f>M4+M8</f>
        <v>1.6963644349149036</v>
      </c>
    </row>
    <row r="13" spans="1:13" x14ac:dyDescent="0.25">
      <c r="A13" s="16"/>
      <c r="B13" s="16"/>
      <c r="C13" s="16"/>
      <c r="D13" s="23"/>
      <c r="E13" s="24"/>
      <c r="F13" s="24"/>
      <c r="G13" s="24"/>
      <c r="H13" s="24"/>
      <c r="I13" s="24"/>
      <c r="J13" s="24"/>
      <c r="K13" s="24">
        <f>K5+K9</f>
        <v>2.8303997613623664</v>
      </c>
      <c r="L13" s="24">
        <f>L5+L9</f>
        <v>3.6256996383087712</v>
      </c>
      <c r="M13" s="24">
        <f>M5+M9</f>
        <v>2.7894457762629807</v>
      </c>
    </row>
    <row r="14" spans="1:13" x14ac:dyDescent="0.25">
      <c r="A14" s="16"/>
      <c r="B14" s="16"/>
      <c r="C14" s="16"/>
      <c r="D14" s="23"/>
      <c r="E14" s="8"/>
      <c r="F14" s="8"/>
      <c r="G14" s="8"/>
      <c r="H14" s="8"/>
      <c r="I14" s="8"/>
      <c r="J14" s="8"/>
      <c r="K14" s="8">
        <f>K6+K10</f>
        <v>1.3444398866471241</v>
      </c>
      <c r="L14" s="8">
        <f>L6+L10</f>
        <v>1.7222073281966663</v>
      </c>
      <c r="M14" s="8">
        <f>M6+M10</f>
        <v>1.3702019488106019</v>
      </c>
    </row>
    <row r="15" spans="1:13" x14ac:dyDescent="0.25">
      <c r="A15" s="16">
        <v>2</v>
      </c>
      <c r="B15" s="16">
        <v>1</v>
      </c>
      <c r="C15" s="16" t="s">
        <v>56</v>
      </c>
      <c r="D15" s="23">
        <v>1000</v>
      </c>
      <c r="E15" s="22"/>
      <c r="F15" s="22">
        <v>0.85</v>
      </c>
      <c r="G15" s="22">
        <v>1</v>
      </c>
      <c r="H15" s="22">
        <v>1.05</v>
      </c>
      <c r="I15" s="22">
        <v>1</v>
      </c>
      <c r="J15" s="22">
        <f>F15*G15*H15*I15</f>
        <v>0.89249999999999996</v>
      </c>
      <c r="K15" s="22">
        <f>(D15/Hoja1!C22)*Hoja1!I24/100</f>
        <v>0.56607995227247332</v>
      </c>
      <c r="L15" s="22">
        <f>K15*J15</f>
        <v>0.50522635740318245</v>
      </c>
      <c r="M15" s="22">
        <f>L15*Hoja1!O8</f>
        <v>0.68579324708636502</v>
      </c>
    </row>
    <row r="16" spans="1:13" x14ac:dyDescent="0.25">
      <c r="A16" s="16"/>
      <c r="B16" s="16"/>
      <c r="C16" s="16"/>
      <c r="D16" s="23"/>
      <c r="E16" s="24"/>
      <c r="F16" s="24">
        <v>0.85</v>
      </c>
      <c r="G16" s="24">
        <v>1.2</v>
      </c>
      <c r="H16" s="24">
        <v>1.05</v>
      </c>
      <c r="I16" s="24">
        <v>1.05</v>
      </c>
      <c r="J16" s="24">
        <f>F16*G16*H16*I16</f>
        <v>1.1245500000000002</v>
      </c>
      <c r="K16" s="24">
        <f>(D15/Hoja1!C22)*Hoja1!I25/100</f>
        <v>0.88449992542573952</v>
      </c>
      <c r="L16" s="24">
        <f>K16*J16</f>
        <v>0.99466439113751548</v>
      </c>
      <c r="M16" s="24">
        <f>L16*Hoja1!P9</f>
        <v>1.8475392175480194</v>
      </c>
    </row>
    <row r="17" spans="1:13" x14ac:dyDescent="0.25">
      <c r="A17" s="16"/>
      <c r="B17" s="16"/>
      <c r="C17" s="16"/>
      <c r="D17" s="23"/>
      <c r="E17" s="24"/>
      <c r="F17" s="24">
        <v>0.85</v>
      </c>
      <c r="G17" s="24">
        <v>1.2</v>
      </c>
      <c r="H17" s="24">
        <v>1.1499999999999999</v>
      </c>
      <c r="I17" s="24">
        <v>1.1000000000000001</v>
      </c>
      <c r="J17" s="24">
        <f>F17*G17*H17*I17</f>
        <v>1.2903</v>
      </c>
      <c r="K17" s="24">
        <f>(D15/Hoja1!C22)*Hoja1!I26/100</f>
        <v>1.4151998806811832</v>
      </c>
      <c r="L17" s="24">
        <f>K17*J17</f>
        <v>1.8260324060429307</v>
      </c>
      <c r="M17" s="24">
        <f>L17*Hoja1!O10</f>
        <v>1.5647645795771061</v>
      </c>
    </row>
    <row r="18" spans="1:13" x14ac:dyDescent="0.25">
      <c r="A18" s="16"/>
      <c r="B18" s="16"/>
      <c r="C18" s="16"/>
      <c r="D18" s="23"/>
      <c r="E18" s="8"/>
      <c r="F18" s="8">
        <v>0.85</v>
      </c>
      <c r="G18" s="8">
        <v>1.2</v>
      </c>
      <c r="H18" s="8">
        <v>1.1499999999999999</v>
      </c>
      <c r="I18" s="8">
        <v>1.1000000000000001</v>
      </c>
      <c r="J18" s="8">
        <f>F18*G18*H18*I18</f>
        <v>1.2903</v>
      </c>
      <c r="K18" s="24">
        <f>(D15/Hoja1!C22)*Hoja1!I27/100</f>
        <v>0.67221994332356205</v>
      </c>
      <c r="L18" s="8">
        <f>K18*J18</f>
        <v>0.86736539287039216</v>
      </c>
      <c r="M18" s="8">
        <f>L18*Hoja1!P11</f>
        <v>1.2244266619959236</v>
      </c>
    </row>
    <row r="19" spans="1:13" x14ac:dyDescent="0.25">
      <c r="A19" s="16">
        <v>2</v>
      </c>
      <c r="B19" s="16">
        <v>2</v>
      </c>
      <c r="C19" s="16" t="s">
        <v>57</v>
      </c>
      <c r="D19" s="23">
        <v>600</v>
      </c>
      <c r="E19" s="22"/>
      <c r="F19" s="22">
        <v>1.1499999999999999</v>
      </c>
      <c r="G19" s="22">
        <v>1</v>
      </c>
      <c r="H19" s="22">
        <v>0.9</v>
      </c>
      <c r="I19" s="22">
        <v>1</v>
      </c>
      <c r="J19" s="25">
        <f>F19*G19*H19*I19</f>
        <v>1.0349999999999999</v>
      </c>
      <c r="K19" s="22">
        <f>(D19/Hoja1!C22)*Hoja1!I24/100</f>
        <v>0.33964797136348401</v>
      </c>
      <c r="L19" s="27">
        <f>K19*J19</f>
        <v>0.35153565036120593</v>
      </c>
      <c r="M19" s="22">
        <f>L19*Hoja1!P8</f>
        <v>0.41789429677494311</v>
      </c>
    </row>
    <row r="20" spans="1:13" x14ac:dyDescent="0.25">
      <c r="A20" s="16"/>
      <c r="B20" s="16"/>
      <c r="C20" s="16"/>
      <c r="D20" s="23"/>
      <c r="E20" s="24"/>
      <c r="F20" s="24">
        <v>1.1499999999999999</v>
      </c>
      <c r="G20" s="24">
        <v>0.83</v>
      </c>
      <c r="H20" s="24">
        <v>0.9</v>
      </c>
      <c r="I20" s="24">
        <v>0.98</v>
      </c>
      <c r="J20" s="26">
        <f>F20*G20*H20*I20</f>
        <v>0.84186899999999998</v>
      </c>
      <c r="K20" s="24">
        <f>(D19/Hoja1!C22)*Hoja1!I25/100</f>
        <v>0.53069995525544378</v>
      </c>
      <c r="L20" s="28">
        <f>K20*J20</f>
        <v>0.44677984063094517</v>
      </c>
      <c r="M20" s="24">
        <f>L20*Hoja1!O9</f>
        <v>0.54901601500937447</v>
      </c>
    </row>
    <row r="21" spans="1:13" x14ac:dyDescent="0.25">
      <c r="A21" s="16"/>
      <c r="B21" s="16"/>
      <c r="C21" s="16"/>
      <c r="D21" s="23"/>
      <c r="E21" s="24"/>
      <c r="F21" s="24">
        <v>1.1499999999999999</v>
      </c>
      <c r="G21" s="24">
        <v>0.83</v>
      </c>
      <c r="H21" s="24">
        <v>0.9</v>
      </c>
      <c r="I21" s="24">
        <v>0.92</v>
      </c>
      <c r="J21" s="24">
        <f>F21*G21*H21*I21</f>
        <v>0.79032599999999997</v>
      </c>
      <c r="K21" s="24">
        <f>(D19/Hoja1!C22)*Hoja1!I26/100</f>
        <v>0.84911992840871009</v>
      </c>
      <c r="L21" s="24">
        <f>K21*J21</f>
        <v>0.67108155653954216</v>
      </c>
      <c r="M21" s="24">
        <f>L21*Hoja1!P10</f>
        <v>1.9944005313584159</v>
      </c>
    </row>
    <row r="22" spans="1:13" x14ac:dyDescent="0.25">
      <c r="A22" s="16"/>
      <c r="B22" s="16"/>
      <c r="C22" s="16"/>
      <c r="D22" s="23"/>
      <c r="E22" s="8"/>
      <c r="F22" s="8">
        <v>1.1499999999999999</v>
      </c>
      <c r="G22" s="8">
        <v>0.83</v>
      </c>
      <c r="H22" s="8">
        <v>0.9</v>
      </c>
      <c r="I22" s="8">
        <v>0.92</v>
      </c>
      <c r="J22" s="8">
        <f>F22*G22*H22*I22</f>
        <v>0.79032599999999997</v>
      </c>
      <c r="K22" s="8">
        <f>(D19/Hoja1!C22)*Hoja1!I27/100</f>
        <v>0.40333196599413723</v>
      </c>
      <c r="L22" s="8">
        <f>K22*J22</f>
        <v>0.31876373935628249</v>
      </c>
      <c r="M22" s="8">
        <f>L22*Hoja1!P11</f>
        <v>0.44998661988774252</v>
      </c>
    </row>
    <row r="23" spans="1:13" x14ac:dyDescent="0.25">
      <c r="A23" s="16">
        <v>2</v>
      </c>
      <c r="B23" s="16">
        <v>3</v>
      </c>
      <c r="C23" s="16" t="s">
        <v>58</v>
      </c>
      <c r="D23" s="23">
        <v>500</v>
      </c>
      <c r="E23" s="22"/>
      <c r="F23" s="22">
        <v>0.7</v>
      </c>
      <c r="G23" s="22">
        <v>1</v>
      </c>
      <c r="H23" s="22">
        <v>1.05</v>
      </c>
      <c r="I23" s="22">
        <v>1</v>
      </c>
      <c r="J23" s="22">
        <f>F23*G23*H23*I23</f>
        <v>0.73499999999999999</v>
      </c>
      <c r="K23" s="22">
        <f>(D23/Hoja1!C22)*Hoja1!I24/100</f>
        <v>0.28303997613623666</v>
      </c>
      <c r="L23" s="22">
        <f>K23*J23</f>
        <v>0.20803438246013395</v>
      </c>
      <c r="M23" s="22">
        <f>L23*Hoja1!P8</f>
        <v>0.24730459591753878</v>
      </c>
    </row>
    <row r="24" spans="1:13" x14ac:dyDescent="0.25">
      <c r="A24" s="16"/>
      <c r="B24" s="16"/>
      <c r="C24" s="16"/>
      <c r="D24" s="23"/>
      <c r="E24" s="24"/>
      <c r="F24" s="24">
        <v>0.7</v>
      </c>
      <c r="G24" s="24">
        <v>1</v>
      </c>
      <c r="H24" s="24">
        <v>1.05</v>
      </c>
      <c r="I24" s="24">
        <v>1.05</v>
      </c>
      <c r="J24" s="24">
        <f>F24*G24*H24*I24</f>
        <v>0.77175000000000005</v>
      </c>
      <c r="K24" s="24">
        <f>(D23/Hoja1!C22)*Hoja1!I25/100</f>
        <v>0.44224996271286976</v>
      </c>
      <c r="L24" s="24">
        <f>K24*J24</f>
        <v>0.34130640872365725</v>
      </c>
      <c r="M24" s="24">
        <f>Hoja1!O9</f>
        <v>1.2288289781249995</v>
      </c>
    </row>
    <row r="25" spans="1:13" x14ac:dyDescent="0.25">
      <c r="A25" s="16"/>
      <c r="B25" s="16"/>
      <c r="C25" s="16"/>
      <c r="D25" s="23"/>
      <c r="E25" s="24"/>
      <c r="F25" s="24">
        <v>0.7</v>
      </c>
      <c r="G25" s="24">
        <v>1</v>
      </c>
      <c r="H25" s="24">
        <v>1.1499999999999999</v>
      </c>
      <c r="I25" s="24">
        <v>1.1000000000000001</v>
      </c>
      <c r="J25" s="24">
        <f>F25*G25*H25*I25</f>
        <v>0.88549999999999995</v>
      </c>
      <c r="K25" s="24">
        <f>(D23/Hoja1!C22)*Hoja1!I26/100</f>
        <v>0.70759994034059159</v>
      </c>
      <c r="L25" s="24">
        <f>K25*J25</f>
        <v>0.62657974717159381</v>
      </c>
      <c r="M25" s="24">
        <f>L25*Hoja1!P10</f>
        <v>1.8621447252124197</v>
      </c>
    </row>
    <row r="26" spans="1:13" x14ac:dyDescent="0.25">
      <c r="A26" s="16"/>
      <c r="B26" s="16"/>
      <c r="C26" s="16"/>
      <c r="D26" s="23"/>
      <c r="E26" s="8"/>
      <c r="F26" s="8">
        <v>0.7</v>
      </c>
      <c r="G26" s="8">
        <v>1</v>
      </c>
      <c r="H26" s="8">
        <v>1.1499999999999999</v>
      </c>
      <c r="I26" s="8">
        <v>1.1000000000000001</v>
      </c>
      <c r="J26" s="8">
        <f>F26*G26*H26*I26</f>
        <v>0.88549999999999995</v>
      </c>
      <c r="K26" s="8">
        <f>(D23/Hoja1!C22)*Hoja1!I27/100</f>
        <v>0.33610997166178103</v>
      </c>
      <c r="L26" s="8">
        <f>K26*J26</f>
        <v>0.29762537990650706</v>
      </c>
      <c r="M26" s="8">
        <f>L26*Hoja1!O11</f>
        <v>0.29870349808268049</v>
      </c>
    </row>
    <row r="27" spans="1:13" x14ac:dyDescent="0.25">
      <c r="A27" s="16">
        <v>2</v>
      </c>
      <c r="B27" s="16" t="s">
        <v>53</v>
      </c>
      <c r="C27" s="16"/>
      <c r="D27" s="23">
        <f>Hoja2!D19+Hoja2!D15+Hoja2!D23</f>
        <v>2100</v>
      </c>
      <c r="E27" s="22"/>
      <c r="F27" s="22"/>
      <c r="G27" s="22"/>
      <c r="H27" s="22"/>
      <c r="I27" s="22"/>
      <c r="J27" s="22"/>
      <c r="K27" s="22">
        <f>K15+K19+K23</f>
        <v>1.188767899772194</v>
      </c>
      <c r="L27" s="22">
        <f>L15+L19+L23</f>
        <v>1.0647963902245223</v>
      </c>
      <c r="M27" s="22">
        <f>M15+M19+M23</f>
        <v>1.3509921397788469</v>
      </c>
    </row>
    <row r="28" spans="1:13" x14ac:dyDescent="0.25">
      <c r="A28" s="16"/>
      <c r="B28" s="16"/>
      <c r="C28" s="16"/>
      <c r="D28" s="23"/>
      <c r="E28" s="24"/>
      <c r="F28" s="24"/>
      <c r="G28" s="24"/>
      <c r="H28" s="24"/>
      <c r="I28" s="24"/>
      <c r="J28" s="24"/>
      <c r="K28" s="24">
        <f>K16+K20+K24</f>
        <v>1.8574498433940532</v>
      </c>
      <c r="L28" s="24">
        <f>L16+L20+L24</f>
        <v>1.7827506404921178</v>
      </c>
      <c r="M28" s="24">
        <f>M16+M20+M24</f>
        <v>3.6253842106823937</v>
      </c>
    </row>
    <row r="29" spans="1:13" x14ac:dyDescent="0.25">
      <c r="A29" s="16"/>
      <c r="B29" s="16"/>
      <c r="C29" s="16"/>
      <c r="D29" s="23"/>
      <c r="E29" s="24"/>
      <c r="F29" s="24"/>
      <c r="G29" s="24"/>
      <c r="H29" s="24"/>
      <c r="I29" s="24"/>
      <c r="J29" s="24"/>
      <c r="K29" s="24">
        <f>K17+K21+K25</f>
        <v>2.971919749430485</v>
      </c>
      <c r="L29" s="24">
        <f>L17+L21+L25</f>
        <v>3.1236937097540669</v>
      </c>
      <c r="M29" s="24">
        <f>M17+M21+M25</f>
        <v>5.4213098361479419</v>
      </c>
    </row>
    <row r="30" spans="1:13" x14ac:dyDescent="0.25">
      <c r="A30" s="16"/>
      <c r="B30" s="16"/>
      <c r="C30" s="16"/>
      <c r="D30" s="23"/>
      <c r="E30" s="8"/>
      <c r="F30" s="8"/>
      <c r="G30" s="8"/>
      <c r="H30" s="8"/>
      <c r="I30" s="8"/>
      <c r="J30" s="8"/>
      <c r="K30" s="8">
        <f>K18+K22+K26</f>
        <v>1.4116618809794803</v>
      </c>
      <c r="L30" s="8">
        <f>L18*L22*L26</f>
        <v>8.2288844833644958E-2</v>
      </c>
      <c r="M30" s="8">
        <f>M18+M22+M26</f>
        <v>1.9731167799663467</v>
      </c>
    </row>
    <row r="31" spans="1:13" x14ac:dyDescent="0.25">
      <c r="A31" s="16">
        <v>3</v>
      </c>
      <c r="B31" s="16">
        <v>1</v>
      </c>
      <c r="C31" s="16" t="s">
        <v>59</v>
      </c>
      <c r="D31" s="23">
        <v>1000</v>
      </c>
      <c r="E31" s="22"/>
      <c r="F31" s="22">
        <v>0.85</v>
      </c>
      <c r="G31" s="22">
        <v>1</v>
      </c>
      <c r="H31" s="22">
        <v>1.05</v>
      </c>
      <c r="I31" s="22">
        <v>1</v>
      </c>
      <c r="J31" s="22">
        <f>F31*G31*H31*I31</f>
        <v>0.89249999999999996</v>
      </c>
      <c r="K31" s="22">
        <f>(D31/Hoja1!C22)*Hoja1!I24/100</f>
        <v>0.56607995227247332</v>
      </c>
      <c r="L31" s="22">
        <f>K31*J31</f>
        <v>0.50522635740318245</v>
      </c>
      <c r="M31" s="22">
        <f>L31*Hoja1!O12</f>
        <v>0.73970190987399975</v>
      </c>
    </row>
    <row r="32" spans="1:13" x14ac:dyDescent="0.25">
      <c r="A32" s="16"/>
      <c r="B32" s="16"/>
      <c r="C32" s="16"/>
      <c r="D32" s="23"/>
      <c r="E32" s="24"/>
      <c r="F32" s="24">
        <v>0.85</v>
      </c>
      <c r="G32" s="24">
        <v>1.2</v>
      </c>
      <c r="H32" s="24">
        <v>1.05</v>
      </c>
      <c r="I32" s="24">
        <v>1.05</v>
      </c>
      <c r="J32" s="24">
        <f>F32*G32*H32*I32</f>
        <v>1.1245500000000002</v>
      </c>
      <c r="K32" s="24">
        <f>(D31/Hoja1!C22)*Hoja1!I25/100</f>
        <v>0.88449992542573952</v>
      </c>
      <c r="L32" s="24">
        <f>K32*J32</f>
        <v>0.99466439113751548</v>
      </c>
      <c r="M32" s="24">
        <f>L32*Hoja1!P13</f>
        <v>1.8035501885587808</v>
      </c>
    </row>
    <row r="33" spans="1:13" x14ac:dyDescent="0.25">
      <c r="A33" s="16"/>
      <c r="B33" s="16"/>
      <c r="C33" s="16"/>
      <c r="D33" s="23"/>
      <c r="E33" s="24"/>
      <c r="F33" s="24">
        <v>0.85</v>
      </c>
      <c r="G33" s="24">
        <v>1.2</v>
      </c>
      <c r="H33" s="24">
        <v>1.1499999999999999</v>
      </c>
      <c r="I33" s="24">
        <v>1.1000000000000001</v>
      </c>
      <c r="J33" s="24">
        <f>F33*G33*H33*I33</f>
        <v>1.2903</v>
      </c>
      <c r="K33" s="24">
        <f>(D31/Hoja1!C22)*Hoja1!I26/100</f>
        <v>1.4151998806811832</v>
      </c>
      <c r="L33" s="24">
        <f>K33*J33</f>
        <v>1.8260324060429307</v>
      </c>
      <c r="M33" s="24">
        <f>L33*Hoja1!O14</f>
        <v>3.4931068114677166</v>
      </c>
    </row>
    <row r="34" spans="1:13" x14ac:dyDescent="0.25">
      <c r="A34" s="16"/>
      <c r="B34" s="16"/>
      <c r="C34" s="16"/>
      <c r="D34" s="23"/>
      <c r="E34" s="8"/>
      <c r="F34" s="8">
        <v>0.85</v>
      </c>
      <c r="G34" s="8">
        <v>1.2</v>
      </c>
      <c r="H34" s="8">
        <v>1.1499999999999999</v>
      </c>
      <c r="I34" s="8">
        <v>1.1000000000000001</v>
      </c>
      <c r="J34" s="8">
        <f>F34*G34*H34*I34</f>
        <v>1.2903</v>
      </c>
      <c r="K34" s="8">
        <f>(D31/Hoja1!C22)*Hoja1!I27/100</f>
        <v>0.67221994332356205</v>
      </c>
      <c r="L34" s="8">
        <f>K34*J34</f>
        <v>0.86736539287039216</v>
      </c>
      <c r="M34" s="8">
        <f>L34*Hoja1!O15</f>
        <v>2.2546141752664193</v>
      </c>
    </row>
    <row r="35" spans="1:13" x14ac:dyDescent="0.25">
      <c r="A35" s="16">
        <v>3</v>
      </c>
      <c r="B35" s="16">
        <v>2</v>
      </c>
      <c r="C35" s="16" t="s">
        <v>60</v>
      </c>
      <c r="D35" s="23">
        <v>1050</v>
      </c>
      <c r="E35" s="22"/>
      <c r="F35" s="22">
        <v>0.85</v>
      </c>
      <c r="G35" s="22">
        <v>1</v>
      </c>
      <c r="H35" s="22">
        <v>1.05</v>
      </c>
      <c r="I35" s="22">
        <v>1</v>
      </c>
      <c r="J35" s="22">
        <f>F35*G35*H35*I35</f>
        <v>0.89249999999999996</v>
      </c>
      <c r="K35" s="22">
        <f>(D35/Hoja1!C22)*Hoja1!I24/100</f>
        <v>0.594383949886097</v>
      </c>
      <c r="L35" s="22">
        <f>K35*J35</f>
        <v>0.53048767527334151</v>
      </c>
      <c r="M35" s="22">
        <f>L35*Hoja1!O12</f>
        <v>0.77668700536769963</v>
      </c>
    </row>
    <row r="36" spans="1:13" x14ac:dyDescent="0.25">
      <c r="A36" s="16"/>
      <c r="B36" s="16"/>
      <c r="C36" s="16"/>
      <c r="D36" s="23"/>
      <c r="E36" s="24"/>
      <c r="F36" s="24">
        <v>0.85</v>
      </c>
      <c r="G36" s="24">
        <v>1.2</v>
      </c>
      <c r="H36" s="24">
        <v>1.05</v>
      </c>
      <c r="I36" s="24">
        <v>1.05</v>
      </c>
      <c r="J36" s="24">
        <f>F36*G36*H36*I36</f>
        <v>1.1245500000000002</v>
      </c>
      <c r="K36" s="24">
        <f>(D35/Hoja1!C22)*Hoja1!I25/100</f>
        <v>0.92872492169702658</v>
      </c>
      <c r="L36" s="24">
        <f>K36*J36</f>
        <v>1.0443976106943913</v>
      </c>
      <c r="M36" s="24">
        <f>L36*Hoja1!P13</f>
        <v>1.8937276979867199</v>
      </c>
    </row>
    <row r="37" spans="1:13" x14ac:dyDescent="0.25">
      <c r="A37" s="16"/>
      <c r="B37" s="16"/>
      <c r="C37" s="16"/>
      <c r="D37" s="23"/>
      <c r="E37" s="24"/>
      <c r="F37" s="24">
        <v>0.85</v>
      </c>
      <c r="G37" s="24">
        <v>1.2</v>
      </c>
      <c r="H37" s="24">
        <v>1.1499999999999999</v>
      </c>
      <c r="I37" s="24">
        <v>1.1000000000000001</v>
      </c>
      <c r="J37" s="24">
        <f>F37*G37*H37*I37</f>
        <v>1.2903</v>
      </c>
      <c r="K37" s="24">
        <f>(D35/Hoja1!C22)*Hoja1!I26/100</f>
        <v>1.4859598747152427</v>
      </c>
      <c r="L37" s="24">
        <f>K37*J37</f>
        <v>1.9173340263450778</v>
      </c>
      <c r="M37" s="24">
        <f>K37*Hoja1!O14</f>
        <v>2.8425654127265778</v>
      </c>
    </row>
    <row r="38" spans="1:13" x14ac:dyDescent="0.25">
      <c r="A38" s="16"/>
      <c r="B38" s="16"/>
      <c r="C38" s="16"/>
      <c r="D38" s="23"/>
      <c r="E38" s="8"/>
      <c r="F38" s="8">
        <v>0.85</v>
      </c>
      <c r="G38" s="8">
        <v>1.2</v>
      </c>
      <c r="H38" s="8">
        <v>1.1499999999999999</v>
      </c>
      <c r="I38" s="8">
        <v>1.1000000000000001</v>
      </c>
      <c r="J38" s="8">
        <f>F38*G38*H38*I38</f>
        <v>1.2903</v>
      </c>
      <c r="K38" s="8">
        <f>(D35/Hoja1!C22)*Hoja1!I27/100</f>
        <v>0.70583094048974016</v>
      </c>
      <c r="L38" s="8">
        <f>K38*J38</f>
        <v>0.91073366251391175</v>
      </c>
      <c r="M38" s="8">
        <f>L38*Hoja1!O15</f>
        <v>2.3673448840297402</v>
      </c>
    </row>
    <row r="39" spans="1:13" x14ac:dyDescent="0.25">
      <c r="A39" s="16">
        <v>3</v>
      </c>
      <c r="B39" s="16" t="s">
        <v>53</v>
      </c>
      <c r="C39" s="16"/>
      <c r="D39" s="23">
        <f>D31+D35</f>
        <v>2050</v>
      </c>
      <c r="E39" s="22"/>
      <c r="F39" s="22"/>
      <c r="G39" s="22"/>
      <c r="H39" s="22"/>
      <c r="I39" s="22"/>
      <c r="J39" s="22"/>
      <c r="K39" s="22">
        <f>K31+K35</f>
        <v>1.1604639021585703</v>
      </c>
      <c r="L39" s="22">
        <f>L31+L35</f>
        <v>1.035714032676524</v>
      </c>
      <c r="M39" s="22">
        <f>M31+M35</f>
        <v>1.5163889152416994</v>
      </c>
    </row>
    <row r="40" spans="1:13" x14ac:dyDescent="0.25">
      <c r="A40" s="16"/>
      <c r="B40" s="16"/>
      <c r="C40" s="16"/>
      <c r="D40" s="23"/>
      <c r="E40" s="24"/>
      <c r="F40" s="24"/>
      <c r="G40" s="24"/>
      <c r="H40" s="24"/>
      <c r="I40" s="24"/>
      <c r="J40" s="24"/>
      <c r="K40" s="24">
        <f>K32+K36</f>
        <v>1.8132248471227661</v>
      </c>
      <c r="L40" s="24">
        <f>L32+L36</f>
        <v>2.0390620018319066</v>
      </c>
      <c r="M40" s="24">
        <f>M32+M36</f>
        <v>3.6972778865455007</v>
      </c>
    </row>
    <row r="41" spans="1:13" x14ac:dyDescent="0.25">
      <c r="A41" s="16"/>
      <c r="B41" s="16"/>
      <c r="C41" s="16"/>
      <c r="D41" s="23"/>
      <c r="E41" s="24"/>
      <c r="F41" s="24"/>
      <c r="G41" s="24"/>
      <c r="H41" s="24"/>
      <c r="I41" s="24"/>
      <c r="J41" s="24"/>
      <c r="K41" s="24">
        <f>K33+K37</f>
        <v>2.9011597553964261</v>
      </c>
      <c r="L41" s="24">
        <f>L33+L37</f>
        <v>3.7433664323880085</v>
      </c>
      <c r="M41" s="24">
        <f>M33+M37</f>
        <v>6.335672224194294</v>
      </c>
    </row>
    <row r="42" spans="1:13" x14ac:dyDescent="0.25">
      <c r="A42" s="16"/>
      <c r="B42" s="16"/>
      <c r="C42" s="16"/>
      <c r="D42" s="23"/>
      <c r="E42" s="8"/>
      <c r="F42" s="8"/>
      <c r="G42" s="8"/>
      <c r="H42" s="8"/>
      <c r="I42" s="8"/>
      <c r="J42" s="8"/>
      <c r="K42" s="8">
        <f>K34+K38</f>
        <v>1.3780508838133021</v>
      </c>
      <c r="L42" s="8">
        <f>L34+L38</f>
        <v>1.7780990553843039</v>
      </c>
      <c r="M42" s="8">
        <f>M34+M38</f>
        <v>4.6219590592961595</v>
      </c>
    </row>
    <row r="43" spans="1:13" x14ac:dyDescent="0.25">
      <c r="A43" s="16">
        <v>4</v>
      </c>
      <c r="B43" s="16">
        <v>1</v>
      </c>
      <c r="C43" s="16" t="s">
        <v>30</v>
      </c>
      <c r="D43" s="16">
        <v>1300</v>
      </c>
      <c r="E43" s="22"/>
      <c r="F43" s="22">
        <v>0.7</v>
      </c>
      <c r="G43" s="22">
        <v>1</v>
      </c>
      <c r="H43" s="22">
        <v>1.1000000000000001</v>
      </c>
      <c r="I43" s="22">
        <v>1.02</v>
      </c>
      <c r="J43" s="22">
        <f>F43*G43*H43*I43</f>
        <v>0.78539999999999999</v>
      </c>
      <c r="K43" s="22">
        <f>(D43/Hoja1!C22)*Hoja1!I24/100</f>
        <v>0.73590393795421538</v>
      </c>
      <c r="L43" s="22">
        <f>K43*J43</f>
        <v>0.57797895286924073</v>
      </c>
      <c r="M43" s="22">
        <f>L43*Hoja1!O16</f>
        <v>0.58879293907742436</v>
      </c>
    </row>
    <row r="44" spans="1:13" x14ac:dyDescent="0.25">
      <c r="A44" s="16"/>
      <c r="B44" s="16"/>
      <c r="C44" s="16"/>
      <c r="D44" s="16"/>
      <c r="E44" s="24"/>
      <c r="F44" s="24">
        <v>0.7</v>
      </c>
      <c r="G44" s="24">
        <v>1.5</v>
      </c>
      <c r="H44" s="24">
        <v>1.1000000000000001</v>
      </c>
      <c r="I44" s="24">
        <v>1.1000000000000001</v>
      </c>
      <c r="J44" s="24">
        <f>F44*G44*H44*I44</f>
        <v>1.2705</v>
      </c>
      <c r="K44" s="24">
        <f>(D43/Hoja1!C22)*Hoja1!I25/100</f>
        <v>1.1498499030534615</v>
      </c>
      <c r="L44" s="24">
        <f>K44*J44</f>
        <v>1.4608843018294226</v>
      </c>
      <c r="M44" s="24">
        <f>L44*Hoja1!O17</f>
        <v>1.9460758969628638</v>
      </c>
    </row>
    <row r="45" spans="1:13" x14ac:dyDescent="0.25">
      <c r="A45" s="16"/>
      <c r="B45" s="16"/>
      <c r="C45" s="16"/>
      <c r="D45" s="16"/>
      <c r="E45" s="24"/>
      <c r="F45" s="24">
        <v>0.7</v>
      </c>
      <c r="G45" s="24">
        <v>1.5</v>
      </c>
      <c r="H45" s="24">
        <v>1.3</v>
      </c>
      <c r="I45" s="24">
        <v>1.2</v>
      </c>
      <c r="J45" s="24">
        <f>F45*G45*H45*I45</f>
        <v>1.6379999999999997</v>
      </c>
      <c r="K45" s="24">
        <f>(D43/Hoja1!C22)*Hoja1!I26/100</f>
        <v>1.8397598448855381</v>
      </c>
      <c r="L45" s="24">
        <f>K45*J45</f>
        <v>3.0135266259225109</v>
      </c>
      <c r="M45" s="24">
        <f>L45*Hoja1!O18</f>
        <v>3.1899651066455714</v>
      </c>
    </row>
    <row r="46" spans="1:13" x14ac:dyDescent="0.25">
      <c r="A46" s="16"/>
      <c r="B46" s="16"/>
      <c r="C46" s="16"/>
      <c r="D46" s="16"/>
      <c r="E46" s="8"/>
      <c r="F46" s="8">
        <v>0.7</v>
      </c>
      <c r="G46" s="8">
        <v>1.5</v>
      </c>
      <c r="H46" s="8">
        <v>1.3</v>
      </c>
      <c r="I46" s="8">
        <v>1.2</v>
      </c>
      <c r="J46" s="8">
        <f>F46*G46*H46*I46</f>
        <v>1.6379999999999997</v>
      </c>
      <c r="K46" s="8">
        <f>(D43/Hoja1!C22)*Hoja1!I27/100</f>
        <v>0.87388592632063067</v>
      </c>
      <c r="L46" s="8">
        <f>K46*J46</f>
        <v>1.4314251473131927</v>
      </c>
      <c r="M46" s="8">
        <f>L46*Hoja1!O19</f>
        <v>2.0113480077926735</v>
      </c>
    </row>
    <row r="47" spans="1:13" x14ac:dyDescent="0.25">
      <c r="A47" s="16">
        <v>4</v>
      </c>
      <c r="B47" s="16" t="s">
        <v>53</v>
      </c>
      <c r="C47" s="16"/>
      <c r="D47" s="16">
        <f>D43</f>
        <v>1300</v>
      </c>
      <c r="E47" s="22"/>
      <c r="F47" s="22"/>
      <c r="G47" s="22"/>
      <c r="H47" s="22"/>
      <c r="I47" s="22"/>
      <c r="J47" s="22"/>
      <c r="K47" s="22">
        <f>K43</f>
        <v>0.73590393795421538</v>
      </c>
      <c r="L47" s="22">
        <f>L43</f>
        <v>0.57797895286924073</v>
      </c>
      <c r="M47" s="22">
        <f>M43</f>
        <v>0.58879293907742436</v>
      </c>
    </row>
    <row r="48" spans="1:13" x14ac:dyDescent="0.25">
      <c r="A48" s="16"/>
      <c r="B48" s="16"/>
      <c r="C48" s="16"/>
      <c r="D48" s="16"/>
      <c r="E48" s="24"/>
      <c r="F48" s="24"/>
      <c r="G48" s="24"/>
      <c r="H48" s="24"/>
      <c r="I48" s="24"/>
      <c r="J48" s="24"/>
      <c r="K48" s="24">
        <f>K44</f>
        <v>1.1498499030534615</v>
      </c>
      <c r="L48" s="24">
        <f>L44</f>
        <v>1.4608843018294226</v>
      </c>
      <c r="M48" s="24">
        <f>M44</f>
        <v>1.9460758969628638</v>
      </c>
    </row>
    <row r="49" spans="1:13" x14ac:dyDescent="0.25">
      <c r="A49" s="16"/>
      <c r="B49" s="16"/>
      <c r="C49" s="16"/>
      <c r="D49" s="16"/>
      <c r="E49" s="24"/>
      <c r="F49" s="24"/>
      <c r="G49" s="24"/>
      <c r="H49" s="24"/>
      <c r="I49" s="24"/>
      <c r="J49" s="24"/>
      <c r="K49" s="24">
        <f>K45</f>
        <v>1.8397598448855381</v>
      </c>
      <c r="L49" s="24">
        <f>L45</f>
        <v>3.0135266259225109</v>
      </c>
      <c r="M49" s="24">
        <f>M45</f>
        <v>3.1899651066455714</v>
      </c>
    </row>
    <row r="50" spans="1:13" x14ac:dyDescent="0.25">
      <c r="A50" s="16"/>
      <c r="B50" s="16"/>
      <c r="C50" s="16"/>
      <c r="D50" s="16"/>
      <c r="E50" s="8"/>
      <c r="F50" s="8"/>
      <c r="G50" s="8"/>
      <c r="H50" s="8"/>
      <c r="I50" s="8"/>
      <c r="J50" s="8"/>
      <c r="K50" s="8">
        <f>K46</f>
        <v>0.87388592632063067</v>
      </c>
      <c r="L50" s="8">
        <f>L46</f>
        <v>1.4314251473131927</v>
      </c>
      <c r="M50" s="8">
        <f>M46</f>
        <v>2.0113480077926735</v>
      </c>
    </row>
  </sheetData>
  <mergeCells count="51">
    <mergeCell ref="D39:D42"/>
    <mergeCell ref="D43:D46"/>
    <mergeCell ref="D47:D50"/>
    <mergeCell ref="C47:C50"/>
    <mergeCell ref="D3:D6"/>
    <mergeCell ref="D7:D10"/>
    <mergeCell ref="D11:D14"/>
    <mergeCell ref="D15:D18"/>
    <mergeCell ref="D19:D22"/>
    <mergeCell ref="D23:D26"/>
    <mergeCell ref="D27:D30"/>
    <mergeCell ref="D31:D34"/>
    <mergeCell ref="D35:D38"/>
    <mergeCell ref="C23:C26"/>
    <mergeCell ref="C27:C30"/>
    <mergeCell ref="C31:C34"/>
    <mergeCell ref="C35:C38"/>
    <mergeCell ref="C39:C42"/>
    <mergeCell ref="C43:C46"/>
    <mergeCell ref="B31:B34"/>
    <mergeCell ref="B35:B38"/>
    <mergeCell ref="B39:B42"/>
    <mergeCell ref="B43:B46"/>
    <mergeCell ref="B47:B50"/>
    <mergeCell ref="C3:C6"/>
    <mergeCell ref="C7:C10"/>
    <mergeCell ref="C11:C14"/>
    <mergeCell ref="C15:C18"/>
    <mergeCell ref="C19:C22"/>
    <mergeCell ref="A39:A42"/>
    <mergeCell ref="A43:A46"/>
    <mergeCell ref="A47:A50"/>
    <mergeCell ref="B3:B6"/>
    <mergeCell ref="B7:B10"/>
    <mergeCell ref="B11:B14"/>
    <mergeCell ref="B15:B18"/>
    <mergeCell ref="B19:B22"/>
    <mergeCell ref="B23:B26"/>
    <mergeCell ref="B27:B30"/>
    <mergeCell ref="A15:A18"/>
    <mergeCell ref="A19:A22"/>
    <mergeCell ref="A23:A26"/>
    <mergeCell ref="A27:A30"/>
    <mergeCell ref="A31:A34"/>
    <mergeCell ref="A35:A38"/>
    <mergeCell ref="A1:I1"/>
    <mergeCell ref="J1:K1"/>
    <mergeCell ref="L1:M1"/>
    <mergeCell ref="A3:A6"/>
    <mergeCell ref="A7:A10"/>
    <mergeCell ref="A11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2017-07-08T17:20:22Z</dcterms:created>
  <dcterms:modified xsi:type="dcterms:W3CDTF">2017-07-09T02:20:28Z</dcterms:modified>
</cp:coreProperties>
</file>