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raham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1" l="1"/>
  <c r="Z23" i="1"/>
  <c r="Z24" i="1"/>
  <c r="Z25" i="1"/>
  <c r="Z26" i="1"/>
  <c r="W24" i="1"/>
  <c r="Z22" i="1"/>
  <c r="X29" i="1" l="1"/>
  <c r="Y27" i="1"/>
  <c r="D29" i="1"/>
  <c r="V27" i="1"/>
  <c r="V26" i="1" l="1"/>
  <c r="V22" i="1"/>
  <c r="V23" i="1"/>
  <c r="V24" i="1"/>
  <c r="V25" i="1"/>
  <c r="Y11" i="1"/>
  <c r="Q5" i="1"/>
  <c r="D22" i="1" s="1"/>
  <c r="Q6" i="1"/>
  <c r="D23" i="1" s="1"/>
  <c r="Q7" i="1"/>
  <c r="D24" i="1" s="1"/>
  <c r="P8" i="1"/>
  <c r="Q8" i="1" s="1"/>
  <c r="D25" i="1" s="1"/>
  <c r="Q9" i="1"/>
  <c r="D26" i="1" s="1"/>
  <c r="R10" i="1"/>
  <c r="Q10" i="1" s="1"/>
  <c r="D27" i="1"/>
  <c r="AA27" i="1" l="1"/>
  <c r="AA22" i="1"/>
  <c r="AA23" i="1"/>
  <c r="AA26" i="1"/>
  <c r="AA25" i="1"/>
  <c r="D28" i="1"/>
  <c r="Q12" i="1" s="1"/>
  <c r="D30" i="1" s="1"/>
  <c r="X24" i="1" s="1"/>
  <c r="AB24" i="1" l="1"/>
  <c r="W27" i="1"/>
  <c r="X27" i="1" s="1"/>
  <c r="AB27" i="1" s="1"/>
  <c r="W26" i="1"/>
  <c r="X26" i="1" s="1"/>
  <c r="AB26" i="1" s="1"/>
  <c r="W22" i="1"/>
  <c r="X22" i="1" s="1"/>
  <c r="W25" i="1"/>
  <c r="X25" i="1" s="1"/>
  <c r="AB25" i="1" s="1"/>
  <c r="W23" i="1"/>
  <c r="X23" i="1" s="1"/>
  <c r="AB23" i="1" s="1"/>
  <c r="Z28" i="1" l="1"/>
  <c r="AA24" i="1"/>
  <c r="X28" i="1"/>
  <c r="AB22" i="1"/>
</calcChain>
</file>

<file path=xl/sharedStrings.xml><?xml version="1.0" encoding="utf-8"?>
<sst xmlns="http://schemas.openxmlformats.org/spreadsheetml/2006/main" count="80" uniqueCount="74">
  <si>
    <t>SLOC</t>
  </si>
  <si>
    <t>Nombre Modulo</t>
  </si>
  <si>
    <t xml:space="preserve">    RELY</t>
  </si>
  <si>
    <t xml:space="preserve">    DATA</t>
  </si>
  <si>
    <t xml:space="preserve">    CPLX</t>
  </si>
  <si>
    <t xml:space="preserve">    RUSE</t>
  </si>
  <si>
    <t xml:space="preserve">    DOCU</t>
  </si>
  <si>
    <t xml:space="preserve">    TIME</t>
  </si>
  <si>
    <t xml:space="preserve">    STOR</t>
  </si>
  <si>
    <t xml:space="preserve">    PVOL</t>
  </si>
  <si>
    <t xml:space="preserve">    ACAP</t>
  </si>
  <si>
    <t xml:space="preserve">    SLOC</t>
  </si>
  <si>
    <t xml:space="preserve">    PCAP</t>
  </si>
  <si>
    <t xml:space="preserve">    PCON</t>
  </si>
  <si>
    <t xml:space="preserve">    AEPX</t>
  </si>
  <si>
    <t xml:space="preserve">  TOOL</t>
  </si>
  <si>
    <t xml:space="preserve">   SCED</t>
  </si>
  <si>
    <t xml:space="preserve">   PEXP</t>
  </si>
  <si>
    <t xml:space="preserve">   LTEX</t>
  </si>
  <si>
    <t xml:space="preserve">   SITE</t>
  </si>
  <si>
    <t>EAF</t>
  </si>
  <si>
    <t>PM Nominal Me-Pers</t>
  </si>
  <si>
    <t>PM Estimado Me-Pers</t>
  </si>
  <si>
    <t>Costo Mes-Pers Dolares</t>
  </si>
  <si>
    <t xml:space="preserve">           Costo</t>
  </si>
  <si>
    <t>Costo x Instrucc Dolares</t>
  </si>
  <si>
    <t>Producto</t>
  </si>
  <si>
    <t>Personal</t>
  </si>
  <si>
    <t>Platafroma</t>
  </si>
  <si>
    <t>Proyecto</t>
  </si>
  <si>
    <t>Total SLOC</t>
  </si>
  <si>
    <t>Quedit</t>
  </si>
  <si>
    <t>Search</t>
  </si>
  <si>
    <t>Output</t>
  </si>
  <si>
    <t>UpEdit</t>
  </si>
  <si>
    <t>Modify</t>
  </si>
  <si>
    <t>Utils</t>
  </si>
  <si>
    <t>DM</t>
  </si>
  <si>
    <t>IM</t>
  </si>
  <si>
    <t>SU</t>
  </si>
  <si>
    <t>AA</t>
  </si>
  <si>
    <t>UNFM</t>
  </si>
  <si>
    <t>AT</t>
  </si>
  <si>
    <t>ATPROD</t>
  </si>
  <si>
    <t>CM</t>
  </si>
  <si>
    <t xml:space="preserve">Formulario para la Estimación Jerárquica de Software al nivel de Módulo (SHEF). [Boehm 1989] </t>
  </si>
  <si>
    <t>MODULO</t>
  </si>
  <si>
    <t>Qedit</t>
  </si>
  <si>
    <t>output</t>
  </si>
  <si>
    <t>Utilities</t>
  </si>
  <si>
    <t>AAF</t>
  </si>
  <si>
    <t>ESLOC</t>
  </si>
  <si>
    <t>Factor Exponencial</t>
  </si>
  <si>
    <t>B=</t>
  </si>
  <si>
    <t>PREC</t>
  </si>
  <si>
    <t>FLEX</t>
  </si>
  <si>
    <t>RESL</t>
  </si>
  <si>
    <t>TEAM</t>
  </si>
  <si>
    <t>PNAT</t>
  </si>
  <si>
    <t>VLO</t>
  </si>
  <si>
    <t>LO</t>
  </si>
  <si>
    <t>NOM</t>
  </si>
  <si>
    <t>MI</t>
  </si>
  <si>
    <t>VNI</t>
  </si>
  <si>
    <t>A=</t>
  </si>
  <si>
    <t xml:space="preserve">KSLOC= </t>
  </si>
  <si>
    <r>
      <t>KSLOC^B</t>
    </r>
    <r>
      <rPr>
        <sz val="11"/>
        <color rgb="FF000000"/>
        <rFont val="Calibri"/>
        <family val="2"/>
        <scheme val="minor"/>
      </rPr>
      <t xml:space="preserve">= </t>
    </r>
  </si>
  <si>
    <t>Esfuerzo  〖𝑷𝑴〗_𝑁𝑜𝑚𝑖𝑛𝑎𝑙</t>
  </si>
  <si>
    <t xml:space="preserve"> Productividad 
〖"(KSLOC/PM) " 〗_𝑁𝑜𝑚𝑖𝑛𝑎𝑙
</t>
  </si>
  <si>
    <t>31 Esfuerzo Estimado PM_EST</t>
  </si>
  <si>
    <t>34 Tiempo de Desarrollo TDEV</t>
  </si>
  <si>
    <t>Costo Total Estimado</t>
  </si>
  <si>
    <t>Productividad Estimada</t>
  </si>
  <si>
    <t>Productividad SLOC/Mes-Pers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</si>
</sst>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2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1" xfId="0" applyFill="1" applyBorder="1"/>
    <xf numFmtId="164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0" fillId="0" borderId="12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"/>
  <sheetViews>
    <sheetView tabSelected="1" topLeftCell="G19" zoomScale="85" zoomScaleNormal="85" workbookViewId="0">
      <selection activeCell="AI29" sqref="AI29"/>
    </sheetView>
  </sheetViews>
  <sheetFormatPr baseColWidth="10" defaultRowHeight="15" x14ac:dyDescent="0.25"/>
  <cols>
    <col min="1" max="1" width="11.42578125" customWidth="1"/>
    <col min="2" max="2" width="6.7109375" customWidth="1"/>
    <col min="3" max="3" width="8.28515625" customWidth="1"/>
    <col min="4" max="4" width="9" customWidth="1"/>
    <col min="5" max="6" width="6.7109375" customWidth="1"/>
    <col min="7" max="7" width="13.5703125" customWidth="1"/>
    <col min="8" max="10" width="6.7109375" customWidth="1"/>
    <col min="11" max="11" width="9" customWidth="1"/>
    <col min="12" max="14" width="6.7109375" customWidth="1"/>
    <col min="15" max="15" width="8.7109375" customWidth="1"/>
    <col min="16" max="16" width="13.140625" customWidth="1"/>
    <col min="17" max="24" width="6.7109375" customWidth="1"/>
    <col min="25" max="25" width="10" customWidth="1"/>
    <col min="26" max="26" width="15" customWidth="1"/>
    <col min="27" max="27" width="10" customWidth="1"/>
    <col min="28" max="28" width="13.7109375" customWidth="1"/>
    <col min="29" max="29" width="10" customWidth="1"/>
  </cols>
  <sheetData>
    <row r="2" spans="1:29" ht="18.75" x14ac:dyDescent="0.3">
      <c r="K2" s="15" t="s">
        <v>45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9" ht="15.75" thickBot="1" x14ac:dyDescent="0.3">
      <c r="P3" s="1"/>
      <c r="Q3" s="1"/>
      <c r="R3" s="1"/>
      <c r="S3" s="1"/>
      <c r="T3" s="1"/>
      <c r="U3" s="1"/>
    </row>
    <row r="4" spans="1:29" x14ac:dyDescent="0.25">
      <c r="K4" s="2" t="s">
        <v>0</v>
      </c>
      <c r="L4" s="2"/>
      <c r="O4" s="3" t="s">
        <v>46</v>
      </c>
      <c r="P4" s="9" t="s">
        <v>0</v>
      </c>
      <c r="Q4" s="9" t="s">
        <v>51</v>
      </c>
      <c r="R4" s="4" t="s">
        <v>50</v>
      </c>
      <c r="T4" s="40"/>
      <c r="U4" s="41" t="s">
        <v>59</v>
      </c>
      <c r="V4" s="41" t="s">
        <v>60</v>
      </c>
      <c r="W4" s="41" t="s">
        <v>61</v>
      </c>
      <c r="X4" s="41" t="s">
        <v>62</v>
      </c>
      <c r="Y4" s="42" t="s">
        <v>63</v>
      </c>
    </row>
    <row r="5" spans="1:29" x14ac:dyDescent="0.25">
      <c r="K5" s="2" t="s">
        <v>37</v>
      </c>
      <c r="L5" s="2">
        <v>25</v>
      </c>
      <c r="O5" s="5" t="s">
        <v>47</v>
      </c>
      <c r="P5" s="2">
        <v>1800</v>
      </c>
      <c r="Q5" s="2">
        <f>P5*R5/100</f>
        <v>1800</v>
      </c>
      <c r="R5" s="6">
        <v>100</v>
      </c>
      <c r="T5" s="43" t="s">
        <v>54</v>
      </c>
      <c r="U5" s="2">
        <v>6.2</v>
      </c>
      <c r="V5" s="2">
        <v>4.96</v>
      </c>
      <c r="W5" s="2">
        <v>3.72</v>
      </c>
      <c r="X5" s="2">
        <v>2.48</v>
      </c>
      <c r="Y5" s="6">
        <v>1.24</v>
      </c>
    </row>
    <row r="6" spans="1:29" x14ac:dyDescent="0.25">
      <c r="K6" s="2" t="s">
        <v>44</v>
      </c>
      <c r="L6" s="2">
        <v>50</v>
      </c>
      <c r="O6" s="5" t="s">
        <v>32</v>
      </c>
      <c r="P6" s="2">
        <v>700</v>
      </c>
      <c r="Q6" s="2">
        <f>P6*R6/100</f>
        <v>700</v>
      </c>
      <c r="R6" s="6">
        <v>100</v>
      </c>
      <c r="T6" s="43" t="s">
        <v>55</v>
      </c>
      <c r="U6" s="2">
        <v>5.07</v>
      </c>
      <c r="V6" s="2">
        <v>4.05</v>
      </c>
      <c r="W6" s="2">
        <v>3.04</v>
      </c>
      <c r="X6" s="2">
        <v>2.0299999999999998</v>
      </c>
      <c r="Y6" s="6">
        <v>1.01</v>
      </c>
    </row>
    <row r="7" spans="1:29" x14ac:dyDescent="0.25">
      <c r="K7" s="2" t="s">
        <v>38</v>
      </c>
      <c r="L7" s="2">
        <v>30</v>
      </c>
      <c r="O7" s="5" t="s">
        <v>48</v>
      </c>
      <c r="P7" s="2">
        <v>1200</v>
      </c>
      <c r="Q7" s="2">
        <f>P7*R7/100</f>
        <v>1200</v>
      </c>
      <c r="R7" s="6">
        <v>100</v>
      </c>
      <c r="T7" s="43" t="s">
        <v>56</v>
      </c>
      <c r="U7" s="2">
        <v>7.07</v>
      </c>
      <c r="V7" s="2">
        <v>5.65</v>
      </c>
      <c r="W7" s="2">
        <v>4.24</v>
      </c>
      <c r="X7" s="2">
        <v>2.83</v>
      </c>
      <c r="Y7" s="6">
        <v>1.41</v>
      </c>
    </row>
    <row r="8" spans="1:29" x14ac:dyDescent="0.25">
      <c r="K8" s="2" t="s">
        <v>39</v>
      </c>
      <c r="L8" s="2">
        <v>39</v>
      </c>
      <c r="O8" s="5" t="s">
        <v>34</v>
      </c>
      <c r="P8" s="2">
        <f>1700</f>
        <v>1700</v>
      </c>
      <c r="Q8" s="2">
        <f>P8*R8/100</f>
        <v>1700</v>
      </c>
      <c r="R8" s="6">
        <v>100</v>
      </c>
      <c r="T8" s="43" t="s">
        <v>57</v>
      </c>
      <c r="U8" s="2">
        <v>5.48</v>
      </c>
      <c r="V8" s="2">
        <v>4.38</v>
      </c>
      <c r="W8" s="2">
        <v>3.29</v>
      </c>
      <c r="X8" s="2">
        <v>2.19</v>
      </c>
      <c r="Y8" s="6">
        <v>1.1000000000000001</v>
      </c>
    </row>
    <row r="9" spans="1:29" ht="15.75" thickBot="1" x14ac:dyDescent="0.3">
      <c r="K9" s="2" t="s">
        <v>40</v>
      </c>
      <c r="L9" s="2">
        <v>4</v>
      </c>
      <c r="O9" s="5" t="s">
        <v>35</v>
      </c>
      <c r="P9" s="2">
        <v>900</v>
      </c>
      <c r="Q9" s="2">
        <f>P9*R9/100</f>
        <v>900</v>
      </c>
      <c r="R9" s="6">
        <v>100</v>
      </c>
      <c r="T9" s="44" t="s">
        <v>58</v>
      </c>
      <c r="U9" s="10">
        <v>7.8</v>
      </c>
      <c r="V9" s="10">
        <v>6.24</v>
      </c>
      <c r="W9" s="10">
        <v>4.68</v>
      </c>
      <c r="X9" s="10">
        <v>3.12</v>
      </c>
      <c r="Y9" s="8">
        <v>1.56</v>
      </c>
    </row>
    <row r="10" spans="1:29" ht="15.75" thickBot="1" x14ac:dyDescent="0.3">
      <c r="K10" s="2" t="s">
        <v>41</v>
      </c>
      <c r="L10" s="2">
        <v>0.4</v>
      </c>
      <c r="O10" s="7" t="s">
        <v>49</v>
      </c>
      <c r="P10" s="10">
        <v>5000</v>
      </c>
      <c r="Q10" s="10">
        <f>P10*R10/100</f>
        <v>1700</v>
      </c>
      <c r="R10" s="8">
        <f>0.4*25+0.3*50+0.3*30</f>
        <v>34</v>
      </c>
    </row>
    <row r="11" spans="1:29" ht="15" customHeight="1" x14ac:dyDescent="0.25">
      <c r="K11" s="2" t="s">
        <v>42</v>
      </c>
      <c r="L11" s="2">
        <v>25</v>
      </c>
      <c r="U11" s="21" t="s">
        <v>52</v>
      </c>
      <c r="V11" s="22"/>
      <c r="W11" s="23"/>
      <c r="X11" s="19" t="s">
        <v>53</v>
      </c>
      <c r="Y11" s="20">
        <f>1.01+0.01*SUM(W5:W9)</f>
        <v>1.1997</v>
      </c>
    </row>
    <row r="12" spans="1:29" x14ac:dyDescent="0.25">
      <c r="I12" s="1"/>
      <c r="K12" s="2" t="s">
        <v>43</v>
      </c>
      <c r="L12" s="2">
        <v>2400</v>
      </c>
      <c r="P12" s="2" t="s">
        <v>65</v>
      </c>
      <c r="Q12" s="17">
        <f>D28/1000</f>
        <v>8.0310000000000006</v>
      </c>
      <c r="U12" s="24"/>
      <c r="V12" s="25"/>
      <c r="W12" s="26"/>
      <c r="X12" s="19" t="s">
        <v>64</v>
      </c>
      <c r="Y12" s="12">
        <v>2.94</v>
      </c>
    </row>
    <row r="13" spans="1:29" ht="15.75" x14ac:dyDescent="0.25">
      <c r="G13" s="14"/>
      <c r="I13" s="1"/>
      <c r="K13" s="16" t="s">
        <v>50</v>
      </c>
      <c r="L13" s="16">
        <v>34</v>
      </c>
      <c r="O13" s="11"/>
      <c r="P13" s="18" t="s">
        <v>66</v>
      </c>
      <c r="Q13" s="2">
        <v>12.18</v>
      </c>
    </row>
    <row r="14" spans="1:29" ht="6.75" customHeight="1" x14ac:dyDescent="0.25"/>
    <row r="15" spans="1:29" ht="1.5" hidden="1" customHeight="1" x14ac:dyDescent="0.25"/>
    <row r="16" spans="1:29" x14ac:dyDescent="0.25">
      <c r="A16" s="53"/>
      <c r="B16" s="28" t="s">
        <v>1</v>
      </c>
      <c r="C16" s="28" t="s">
        <v>1</v>
      </c>
      <c r="D16" s="28" t="s">
        <v>11</v>
      </c>
      <c r="E16" s="29" t="s">
        <v>26</v>
      </c>
      <c r="F16" s="30"/>
      <c r="G16" s="30"/>
      <c r="H16" s="30"/>
      <c r="I16" s="31"/>
      <c r="J16" s="32" t="s">
        <v>28</v>
      </c>
      <c r="K16" s="32"/>
      <c r="L16" s="32"/>
      <c r="M16" s="29" t="s">
        <v>27</v>
      </c>
      <c r="N16" s="30"/>
      <c r="O16" s="30"/>
      <c r="P16" s="30"/>
      <c r="Q16" s="30"/>
      <c r="R16" s="31"/>
      <c r="S16" s="32" t="s">
        <v>29</v>
      </c>
      <c r="T16" s="32"/>
      <c r="U16" s="32"/>
      <c r="V16" s="28" t="s">
        <v>20</v>
      </c>
      <c r="W16" s="28" t="s">
        <v>21</v>
      </c>
      <c r="X16" s="28" t="s">
        <v>22</v>
      </c>
      <c r="Y16" s="28" t="s">
        <v>23</v>
      </c>
      <c r="Z16" s="28" t="s">
        <v>24</v>
      </c>
      <c r="AA16" s="28" t="s">
        <v>25</v>
      </c>
      <c r="AB16" s="28" t="s">
        <v>73</v>
      </c>
      <c r="AC16" s="54"/>
    </row>
    <row r="17" spans="1:29" x14ac:dyDescent="0.25">
      <c r="A17" s="53"/>
      <c r="B17" s="28"/>
      <c r="C17" s="28"/>
      <c r="D17" s="28"/>
      <c r="E17" s="33"/>
      <c r="F17" s="34"/>
      <c r="G17" s="34"/>
      <c r="H17" s="34"/>
      <c r="I17" s="35"/>
      <c r="J17" s="32"/>
      <c r="K17" s="32"/>
      <c r="L17" s="32"/>
      <c r="M17" s="33"/>
      <c r="N17" s="34"/>
      <c r="O17" s="34"/>
      <c r="P17" s="34"/>
      <c r="Q17" s="34"/>
      <c r="R17" s="35"/>
      <c r="S17" s="32"/>
      <c r="T17" s="32"/>
      <c r="U17" s="32"/>
      <c r="V17" s="28"/>
      <c r="W17" s="28"/>
      <c r="X17" s="28"/>
      <c r="Y17" s="28"/>
      <c r="Z17" s="28"/>
      <c r="AA17" s="28"/>
      <c r="AB17" s="28"/>
      <c r="AC17" s="54"/>
    </row>
    <row r="18" spans="1:29" ht="22.5" customHeight="1" x14ac:dyDescent="0.25">
      <c r="A18" s="53"/>
      <c r="B18" s="28"/>
      <c r="C18" s="28"/>
      <c r="D18" s="28"/>
      <c r="E18" s="36" t="s">
        <v>2</v>
      </c>
      <c r="F18" s="36" t="s">
        <v>3</v>
      </c>
      <c r="G18" s="36" t="s">
        <v>4</v>
      </c>
      <c r="H18" s="36" t="s">
        <v>5</v>
      </c>
      <c r="I18" s="36" t="s">
        <v>6</v>
      </c>
      <c r="J18" s="36" t="s">
        <v>7</v>
      </c>
      <c r="K18" s="36" t="s">
        <v>8</v>
      </c>
      <c r="L18" s="36" t="s">
        <v>9</v>
      </c>
      <c r="M18" s="36" t="s">
        <v>10</v>
      </c>
      <c r="N18" s="28" t="s">
        <v>12</v>
      </c>
      <c r="O18" s="28" t="s">
        <v>13</v>
      </c>
      <c r="P18" s="28" t="s">
        <v>14</v>
      </c>
      <c r="Q18" s="28" t="s">
        <v>17</v>
      </c>
      <c r="R18" s="28" t="s">
        <v>18</v>
      </c>
      <c r="S18" s="37" t="s">
        <v>15</v>
      </c>
      <c r="T18" s="28" t="s">
        <v>19</v>
      </c>
      <c r="U18" s="28" t="s">
        <v>16</v>
      </c>
      <c r="V18" s="28"/>
      <c r="W18" s="28"/>
      <c r="X18" s="28"/>
      <c r="Y18" s="28"/>
      <c r="Z18" s="28"/>
      <c r="AA18" s="28"/>
      <c r="AB18" s="28"/>
      <c r="AC18" s="54"/>
    </row>
    <row r="19" spans="1:29" ht="36" customHeight="1" x14ac:dyDescent="0.25">
      <c r="A19" s="53"/>
      <c r="B19" s="28"/>
      <c r="C19" s="28"/>
      <c r="D19" s="28"/>
      <c r="E19" s="38"/>
      <c r="F19" s="38"/>
      <c r="G19" s="38"/>
      <c r="H19" s="38"/>
      <c r="I19" s="38"/>
      <c r="J19" s="38"/>
      <c r="K19" s="38"/>
      <c r="L19" s="38"/>
      <c r="M19" s="38"/>
      <c r="N19" s="28"/>
      <c r="O19" s="28"/>
      <c r="P19" s="28"/>
      <c r="Q19" s="28"/>
      <c r="R19" s="28"/>
      <c r="S19" s="37"/>
      <c r="T19" s="28"/>
      <c r="U19" s="28"/>
      <c r="V19" s="28"/>
      <c r="W19" s="28"/>
      <c r="X19" s="28"/>
      <c r="Y19" s="28"/>
      <c r="Z19" s="28"/>
      <c r="AA19" s="28"/>
      <c r="AB19" s="28"/>
      <c r="AC19" s="54"/>
    </row>
    <row r="20" spans="1:29" ht="72" customHeight="1" x14ac:dyDescent="0.25">
      <c r="A20" s="53"/>
      <c r="B20" s="28"/>
      <c r="C20" s="28"/>
      <c r="D20" s="28"/>
      <c r="E20" s="39"/>
      <c r="F20" s="39"/>
      <c r="G20" s="39"/>
      <c r="H20" s="39"/>
      <c r="I20" s="39"/>
      <c r="J20" s="39"/>
      <c r="K20" s="39"/>
      <c r="L20" s="39"/>
      <c r="M20" s="39"/>
      <c r="N20" s="28"/>
      <c r="O20" s="28"/>
      <c r="P20" s="28"/>
      <c r="Q20" s="28"/>
      <c r="R20" s="28"/>
      <c r="S20" s="37"/>
      <c r="T20" s="28"/>
      <c r="U20" s="28"/>
      <c r="V20" s="28"/>
      <c r="W20" s="28"/>
      <c r="X20" s="28"/>
      <c r="Y20" s="28"/>
      <c r="Z20" s="28"/>
      <c r="AA20" s="28"/>
      <c r="AB20" s="28"/>
      <c r="AC20" s="54"/>
    </row>
    <row r="21" spans="1:29" ht="24" customHeight="1" x14ac:dyDescent="0.25">
      <c r="A21" s="53"/>
      <c r="B21" s="47">
        <v>1</v>
      </c>
      <c r="C21" s="47">
        <v>2</v>
      </c>
      <c r="D21" s="47">
        <v>3</v>
      </c>
      <c r="E21" s="47">
        <v>4</v>
      </c>
      <c r="F21" s="47">
        <v>5</v>
      </c>
      <c r="G21" s="47">
        <v>6</v>
      </c>
      <c r="H21" s="47">
        <v>7</v>
      </c>
      <c r="I21" s="47">
        <v>8</v>
      </c>
      <c r="J21" s="47">
        <v>9</v>
      </c>
      <c r="K21" s="47">
        <v>10</v>
      </c>
      <c r="L21" s="47">
        <v>11</v>
      </c>
      <c r="M21" s="47">
        <v>12</v>
      </c>
      <c r="N21" s="47">
        <v>13</v>
      </c>
      <c r="O21" s="47">
        <v>14</v>
      </c>
      <c r="P21" s="47">
        <v>15</v>
      </c>
      <c r="Q21" s="47">
        <v>16</v>
      </c>
      <c r="R21" s="47">
        <v>17</v>
      </c>
      <c r="S21" s="47">
        <v>18</v>
      </c>
      <c r="T21" s="47">
        <v>19</v>
      </c>
      <c r="U21" s="47">
        <v>20</v>
      </c>
      <c r="V21" s="47">
        <v>21</v>
      </c>
      <c r="W21" s="47">
        <v>22</v>
      </c>
      <c r="X21" s="47">
        <v>23</v>
      </c>
      <c r="Y21" s="47">
        <v>24</v>
      </c>
      <c r="Z21" s="47">
        <v>25</v>
      </c>
      <c r="AA21" s="47">
        <v>26</v>
      </c>
      <c r="AB21" s="47">
        <v>27</v>
      </c>
      <c r="AC21" s="55"/>
    </row>
    <row r="22" spans="1:29" ht="15.75" x14ac:dyDescent="0.25">
      <c r="A22" s="53"/>
      <c r="B22" s="47">
        <v>1</v>
      </c>
      <c r="C22" s="47" t="s">
        <v>31</v>
      </c>
      <c r="D22" s="47">
        <f>Q5</f>
        <v>1800</v>
      </c>
      <c r="E22" s="56">
        <v>1</v>
      </c>
      <c r="F22" s="56">
        <v>1</v>
      </c>
      <c r="G22" s="56">
        <v>1</v>
      </c>
      <c r="H22" s="56">
        <v>1</v>
      </c>
      <c r="I22" s="56">
        <v>1</v>
      </c>
      <c r="J22" s="56">
        <v>1</v>
      </c>
      <c r="K22" s="56">
        <v>1</v>
      </c>
      <c r="L22" s="56">
        <v>0.87</v>
      </c>
      <c r="M22" s="56">
        <v>0.85</v>
      </c>
      <c r="N22" s="56">
        <v>1</v>
      </c>
      <c r="O22" s="56">
        <v>1</v>
      </c>
      <c r="P22" s="56">
        <v>0.81</v>
      </c>
      <c r="Q22" s="56">
        <v>1</v>
      </c>
      <c r="R22" s="56">
        <v>1</v>
      </c>
      <c r="S22" s="56">
        <v>0.9</v>
      </c>
      <c r="T22" s="56">
        <v>1</v>
      </c>
      <c r="U22" s="56">
        <v>1</v>
      </c>
      <c r="V22" s="57">
        <f t="shared" ref="V22:V26" si="0">G22*L22*M22*N22*P22*Q22*R22*S22</f>
        <v>0.53909549999999995</v>
      </c>
      <c r="W22" s="58">
        <f>D22/D30</f>
        <v>8.0259693686963001</v>
      </c>
      <c r="X22" s="59">
        <f t="shared" ref="X22:X27" si="1">W22*V22</f>
        <v>4.3267639698020162</v>
      </c>
      <c r="Y22" s="60">
        <v>5370</v>
      </c>
      <c r="Z22" s="61">
        <f>Y22*X22</f>
        <v>23234.722517836828</v>
      </c>
      <c r="AA22" s="61">
        <f t="shared" ref="AA22:AA27" si="2">Z22/D22</f>
        <v>12.908179176576015</v>
      </c>
      <c r="AB22" s="61">
        <f t="shared" ref="AB22:AB27" si="3">D22/X22</f>
        <v>416.01529747470011</v>
      </c>
      <c r="AC22" s="54"/>
    </row>
    <row r="23" spans="1:29" ht="15.75" x14ac:dyDescent="0.25">
      <c r="A23" s="53"/>
      <c r="B23" s="47">
        <v>2</v>
      </c>
      <c r="C23" s="47" t="s">
        <v>32</v>
      </c>
      <c r="D23" s="47">
        <f>Q6</f>
        <v>700</v>
      </c>
      <c r="E23" s="56">
        <v>1</v>
      </c>
      <c r="F23" s="56">
        <v>1</v>
      </c>
      <c r="G23" s="56">
        <v>1</v>
      </c>
      <c r="H23" s="56">
        <v>1</v>
      </c>
      <c r="I23" s="56">
        <v>1</v>
      </c>
      <c r="J23" s="56">
        <v>1</v>
      </c>
      <c r="K23" s="56">
        <v>1</v>
      </c>
      <c r="L23" s="56">
        <v>0.87</v>
      </c>
      <c r="M23" s="56">
        <v>0.85</v>
      </c>
      <c r="N23" s="56">
        <v>0.88</v>
      </c>
      <c r="O23" s="56">
        <v>1</v>
      </c>
      <c r="P23" s="56">
        <v>0.81</v>
      </c>
      <c r="Q23" s="56">
        <v>0.91</v>
      </c>
      <c r="R23" s="56">
        <v>0.91</v>
      </c>
      <c r="S23" s="56">
        <v>0.9</v>
      </c>
      <c r="T23" s="56">
        <v>1</v>
      </c>
      <c r="U23" s="56">
        <v>1</v>
      </c>
      <c r="V23" s="57">
        <f t="shared" si="0"/>
        <v>0.39285398552399992</v>
      </c>
      <c r="W23" s="58">
        <f>D23/D30</f>
        <v>3.1212103100485615</v>
      </c>
      <c r="X23" s="59">
        <f t="shared" si="1"/>
        <v>1.226179909961177</v>
      </c>
      <c r="Y23" s="60">
        <v>5370</v>
      </c>
      <c r="Z23" s="61">
        <f t="shared" ref="Z23:Z27" si="4">Y23*X23</f>
        <v>6584.5861164915204</v>
      </c>
      <c r="AA23" s="61">
        <f t="shared" si="2"/>
        <v>9.4065515949878868</v>
      </c>
      <c r="AB23" s="61">
        <f t="shared" si="3"/>
        <v>570.87870573753185</v>
      </c>
      <c r="AC23" s="54"/>
    </row>
    <row r="24" spans="1:29" ht="15.75" x14ac:dyDescent="0.25">
      <c r="A24" s="53"/>
      <c r="B24" s="47">
        <v>3</v>
      </c>
      <c r="C24" s="47" t="s">
        <v>33</v>
      </c>
      <c r="D24" s="47">
        <f>Q7</f>
        <v>1200</v>
      </c>
      <c r="E24" s="56">
        <v>1</v>
      </c>
      <c r="F24" s="56">
        <v>1</v>
      </c>
      <c r="G24" s="56">
        <v>0.87</v>
      </c>
      <c r="H24" s="56">
        <v>1</v>
      </c>
      <c r="I24" s="56">
        <v>1</v>
      </c>
      <c r="J24" s="56">
        <v>1</v>
      </c>
      <c r="K24" s="56">
        <v>1</v>
      </c>
      <c r="L24" s="56">
        <v>0.87</v>
      </c>
      <c r="M24" s="56">
        <v>0.85</v>
      </c>
      <c r="N24" s="56">
        <v>1.1499999999999999</v>
      </c>
      <c r="O24" s="56">
        <v>1</v>
      </c>
      <c r="P24" s="56">
        <v>0.81</v>
      </c>
      <c r="Q24" s="56">
        <v>1.0900000000000001</v>
      </c>
      <c r="R24" s="56">
        <v>1.0900000000000001</v>
      </c>
      <c r="S24" s="56">
        <v>0.9</v>
      </c>
      <c r="T24" s="56">
        <v>1</v>
      </c>
      <c r="U24" s="56">
        <v>1</v>
      </c>
      <c r="V24" s="57">
        <f t="shared" si="0"/>
        <v>0.64081961323177505</v>
      </c>
      <c r="W24" s="58">
        <f>D24/D30</f>
        <v>5.3506462457975337</v>
      </c>
      <c r="X24" s="59">
        <f t="shared" si="1"/>
        <v>3.4287990577720246</v>
      </c>
      <c r="Y24" s="60">
        <v>5370</v>
      </c>
      <c r="Z24" s="61">
        <f t="shared" si="4"/>
        <v>18412.650940235773</v>
      </c>
      <c r="AA24" s="61">
        <f t="shared" si="2"/>
        <v>15.343875783529811</v>
      </c>
      <c r="AB24" s="61">
        <f t="shared" si="3"/>
        <v>349.97676439509394</v>
      </c>
      <c r="AC24" s="54"/>
    </row>
    <row r="25" spans="1:29" ht="15.75" x14ac:dyDescent="0.25">
      <c r="A25" s="53"/>
      <c r="B25" s="47">
        <v>4</v>
      </c>
      <c r="C25" s="47" t="s">
        <v>34</v>
      </c>
      <c r="D25" s="47">
        <f>Q8</f>
        <v>1700</v>
      </c>
      <c r="E25" s="56">
        <v>1</v>
      </c>
      <c r="F25" s="56">
        <v>1</v>
      </c>
      <c r="G25" s="56">
        <v>1</v>
      </c>
      <c r="H25" s="56">
        <v>1</v>
      </c>
      <c r="I25" s="56">
        <v>1</v>
      </c>
      <c r="J25" s="56">
        <v>1</v>
      </c>
      <c r="K25" s="56">
        <v>1</v>
      </c>
      <c r="L25" s="56">
        <v>0.87</v>
      </c>
      <c r="M25" s="56">
        <v>0.85</v>
      </c>
      <c r="N25" s="56">
        <v>1</v>
      </c>
      <c r="O25" s="56">
        <v>1</v>
      </c>
      <c r="P25" s="56">
        <v>0.81</v>
      </c>
      <c r="Q25" s="56">
        <v>1</v>
      </c>
      <c r="R25" s="56">
        <v>1</v>
      </c>
      <c r="S25" s="56">
        <v>0.9</v>
      </c>
      <c r="T25" s="56">
        <v>1</v>
      </c>
      <c r="U25" s="56">
        <v>1</v>
      </c>
      <c r="V25" s="57">
        <f t="shared" si="0"/>
        <v>0.53909549999999995</v>
      </c>
      <c r="W25" s="58">
        <f>D25/D30</f>
        <v>7.5800821815465067</v>
      </c>
      <c r="X25" s="59">
        <f t="shared" si="1"/>
        <v>4.0863881937019046</v>
      </c>
      <c r="Y25" s="60">
        <v>5370</v>
      </c>
      <c r="Z25" s="61">
        <f t="shared" si="4"/>
        <v>21943.904600179227</v>
      </c>
      <c r="AA25" s="61">
        <f t="shared" si="2"/>
        <v>12.908179176576017</v>
      </c>
      <c r="AB25" s="61">
        <f t="shared" si="3"/>
        <v>416.01529747470005</v>
      </c>
      <c r="AC25" s="54"/>
    </row>
    <row r="26" spans="1:29" ht="15.75" x14ac:dyDescent="0.25">
      <c r="A26" s="53"/>
      <c r="B26" s="47">
        <v>5</v>
      </c>
      <c r="C26" s="47" t="s">
        <v>35</v>
      </c>
      <c r="D26" s="47">
        <f>Q9</f>
        <v>900</v>
      </c>
      <c r="E26" s="56">
        <v>1</v>
      </c>
      <c r="F26" s="56">
        <v>1</v>
      </c>
      <c r="G26" s="56">
        <v>0.87</v>
      </c>
      <c r="H26" s="56">
        <v>1</v>
      </c>
      <c r="I26" s="56">
        <v>1</v>
      </c>
      <c r="J26" s="56">
        <v>1</v>
      </c>
      <c r="K26" s="56">
        <v>1</v>
      </c>
      <c r="L26" s="56">
        <v>0.87</v>
      </c>
      <c r="M26" s="56">
        <v>0.85</v>
      </c>
      <c r="N26" s="56">
        <v>1.1499999999999999</v>
      </c>
      <c r="O26" s="56">
        <v>1</v>
      </c>
      <c r="P26" s="56">
        <v>0.81</v>
      </c>
      <c r="Q26" s="56">
        <v>1.0900000000000001</v>
      </c>
      <c r="R26" s="56">
        <v>1.0900000000000001</v>
      </c>
      <c r="S26" s="56">
        <v>0.9</v>
      </c>
      <c r="T26" s="56">
        <v>1</v>
      </c>
      <c r="U26" s="56">
        <v>1</v>
      </c>
      <c r="V26" s="57">
        <f t="shared" si="0"/>
        <v>0.64081961323177505</v>
      </c>
      <c r="W26" s="58">
        <f>D26/D30</f>
        <v>4.01298468434815</v>
      </c>
      <c r="X26" s="59">
        <f t="shared" si="1"/>
        <v>2.5715992933290184</v>
      </c>
      <c r="Y26" s="60">
        <v>5370</v>
      </c>
      <c r="Z26" s="61">
        <f t="shared" si="4"/>
        <v>13809.488205176829</v>
      </c>
      <c r="AA26" s="61">
        <f t="shared" si="2"/>
        <v>15.343875783529811</v>
      </c>
      <c r="AB26" s="61">
        <f>D26/X26</f>
        <v>349.97676439509394</v>
      </c>
      <c r="AC26" s="54"/>
    </row>
    <row r="27" spans="1:29" ht="15.75" x14ac:dyDescent="0.25">
      <c r="A27" s="53"/>
      <c r="B27" s="47">
        <v>6</v>
      </c>
      <c r="C27" s="47" t="s">
        <v>36</v>
      </c>
      <c r="D27" s="47">
        <f>0+(P10*((100-25)/100)*((4+34*(1+0.02*30*0.4))/100))</f>
        <v>1730.9999999999998</v>
      </c>
      <c r="E27" s="56">
        <v>1</v>
      </c>
      <c r="F27" s="56">
        <v>1</v>
      </c>
      <c r="G27" s="56">
        <v>0.73</v>
      </c>
      <c r="H27" s="56">
        <v>1</v>
      </c>
      <c r="I27" s="56">
        <v>1</v>
      </c>
      <c r="J27" s="56">
        <v>1</v>
      </c>
      <c r="K27" s="56">
        <v>1</v>
      </c>
      <c r="L27" s="56">
        <v>0.87</v>
      </c>
      <c r="M27" s="56">
        <v>1</v>
      </c>
      <c r="N27" s="56">
        <v>1.1499999999999999</v>
      </c>
      <c r="O27" s="56">
        <v>1</v>
      </c>
      <c r="P27" s="56">
        <v>1</v>
      </c>
      <c r="Q27" s="56">
        <v>1.0900000000000001</v>
      </c>
      <c r="R27" s="56">
        <v>1.0900000000000001</v>
      </c>
      <c r="S27" s="56">
        <v>0.9</v>
      </c>
      <c r="T27" s="56">
        <v>1</v>
      </c>
      <c r="U27" s="56">
        <v>1</v>
      </c>
      <c r="V27" s="61">
        <f>G27*L27*M27*N27*P27*Q27*R27*S27</f>
        <v>0.78097199085000002</v>
      </c>
      <c r="W27" s="58">
        <f>D27/D30</f>
        <v>7.7183072095629415</v>
      </c>
      <c r="X27" s="59">
        <f t="shared" si="1"/>
        <v>6.027781747444279</v>
      </c>
      <c r="Y27" s="60">
        <f>5250</f>
        <v>5250</v>
      </c>
      <c r="Z27" s="61">
        <f t="shared" si="4"/>
        <v>31645.854174082466</v>
      </c>
      <c r="AA27" s="61">
        <f t="shared" si="2"/>
        <v>18.281833722751283</v>
      </c>
      <c r="AB27" s="61">
        <f t="shared" si="3"/>
        <v>287.17031779293052</v>
      </c>
      <c r="AC27" s="54"/>
    </row>
    <row r="28" spans="1:29" ht="24" customHeight="1" x14ac:dyDescent="0.25">
      <c r="A28" s="53"/>
      <c r="B28" s="48"/>
      <c r="C28" s="48">
        <v>28</v>
      </c>
      <c r="D28" s="48">
        <f>SUM(D22:D27)</f>
        <v>8031</v>
      </c>
      <c r="E28" s="62" t="s">
        <v>30</v>
      </c>
      <c r="F28" s="62"/>
      <c r="G28" s="6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63" t="s">
        <v>69</v>
      </c>
      <c r="T28" s="63"/>
      <c r="U28" s="63"/>
      <c r="V28" s="63"/>
      <c r="W28" s="64"/>
      <c r="X28" s="49">
        <f>SUM(X22:X27)</f>
        <v>21.667512172010422</v>
      </c>
      <c r="Y28" s="45">
        <v>32</v>
      </c>
      <c r="Z28" s="50">
        <f>SUM(Z22:Z27)</f>
        <v>115631.20655400265</v>
      </c>
      <c r="AA28" s="45">
        <v>33</v>
      </c>
      <c r="AB28" s="45"/>
      <c r="AC28" s="54"/>
    </row>
    <row r="29" spans="1:29" ht="39.75" customHeight="1" x14ac:dyDescent="0.25">
      <c r="A29" s="53"/>
      <c r="B29" s="48"/>
      <c r="C29" s="48">
        <v>29</v>
      </c>
      <c r="D29" s="65">
        <f>Y12*Q13</f>
        <v>35.809199999999997</v>
      </c>
      <c r="E29" s="66" t="s">
        <v>67</v>
      </c>
      <c r="F29" s="66"/>
      <c r="G29" s="66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67" t="s">
        <v>70</v>
      </c>
      <c r="T29" s="67"/>
      <c r="U29" s="67"/>
      <c r="V29" s="67"/>
      <c r="W29" s="68"/>
      <c r="X29" s="50">
        <f>(3*22^(0.33+0.2*(1.2-1.01)))</f>
        <v>9.3569175203753083</v>
      </c>
      <c r="Y29" s="53"/>
      <c r="Z29" s="69" t="s">
        <v>71</v>
      </c>
      <c r="AA29" s="53"/>
      <c r="AB29" s="69" t="s">
        <v>72</v>
      </c>
      <c r="AC29" s="54"/>
    </row>
    <row r="30" spans="1:29" ht="36.75" customHeight="1" x14ac:dyDescent="0.25">
      <c r="A30" s="53"/>
      <c r="B30" s="48"/>
      <c r="C30" s="48">
        <v>30</v>
      </c>
      <c r="D30" s="65">
        <f>D28/D29</f>
        <v>224.27197479977215</v>
      </c>
      <c r="E30" s="70" t="s">
        <v>68</v>
      </c>
      <c r="F30" s="70"/>
      <c r="G30" s="70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4"/>
    </row>
    <row r="31" spans="1:29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71"/>
      <c r="K31" s="53"/>
      <c r="L31" s="53"/>
      <c r="M31" s="53"/>
      <c r="N31" s="53"/>
      <c r="O31" s="53"/>
      <c r="P31" s="53"/>
      <c r="Q31" s="53"/>
      <c r="R31" s="53"/>
      <c r="S31" s="53"/>
      <c r="T31" s="72"/>
      <c r="U31" s="73"/>
      <c r="V31" s="67"/>
      <c r="W31" s="67"/>
      <c r="X31" s="67"/>
      <c r="Y31" s="67"/>
      <c r="Z31" s="53"/>
      <c r="AA31" s="53"/>
      <c r="AB31" s="53"/>
      <c r="AC31" s="54"/>
    </row>
    <row r="32" spans="1:29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51"/>
      <c r="U32" s="52"/>
      <c r="V32" s="27"/>
      <c r="W32" s="27"/>
      <c r="X32" s="27"/>
      <c r="Y32" s="27"/>
      <c r="Z32" s="46"/>
      <c r="AA32" s="46"/>
      <c r="AB32" s="46"/>
    </row>
    <row r="36" spans="25:25" x14ac:dyDescent="0.25">
      <c r="Y36" s="13"/>
    </row>
  </sheetData>
  <mergeCells count="40">
    <mergeCell ref="U32:Y32"/>
    <mergeCell ref="S28:W28"/>
    <mergeCell ref="S29:W29"/>
    <mergeCell ref="K2:Y2"/>
    <mergeCell ref="U11:W12"/>
    <mergeCell ref="U31:Y31"/>
    <mergeCell ref="B16:B20"/>
    <mergeCell ref="C16:C20"/>
    <mergeCell ref="E18:E20"/>
    <mergeCell ref="F18:F20"/>
    <mergeCell ref="S18:S20"/>
    <mergeCell ref="J16:L17"/>
    <mergeCell ref="E16:I17"/>
    <mergeCell ref="D16:D20"/>
    <mergeCell ref="AB16:AB20"/>
    <mergeCell ref="V16:V20"/>
    <mergeCell ref="S16:U17"/>
    <mergeCell ref="M16:R17"/>
    <mergeCell ref="W16:W20"/>
    <mergeCell ref="X16:X20"/>
    <mergeCell ref="Y16:Y20"/>
    <mergeCell ref="M18:M20"/>
    <mergeCell ref="N18:N20"/>
    <mergeCell ref="O18:O20"/>
    <mergeCell ref="P18:P20"/>
    <mergeCell ref="Q18:Q20"/>
    <mergeCell ref="R18:R20"/>
    <mergeCell ref="T18:T20"/>
    <mergeCell ref="U18:U20"/>
    <mergeCell ref="E28:G28"/>
    <mergeCell ref="E29:G29"/>
    <mergeCell ref="E30:G30"/>
    <mergeCell ref="Z16:Z20"/>
    <mergeCell ref="AA16:AA20"/>
    <mergeCell ref="G18:G20"/>
    <mergeCell ref="H18:H20"/>
    <mergeCell ref="I18:I20"/>
    <mergeCell ref="J18:J20"/>
    <mergeCell ref="K18:K20"/>
    <mergeCell ref="L18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abraham</cp:lastModifiedBy>
  <dcterms:created xsi:type="dcterms:W3CDTF">2017-06-25T01:31:38Z</dcterms:created>
  <dcterms:modified xsi:type="dcterms:W3CDTF">2017-06-26T09:09:18Z</dcterms:modified>
</cp:coreProperties>
</file>